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4/"/>
    </mc:Choice>
  </mc:AlternateContent>
  <xr:revisionPtr revIDLastSave="614" documentId="11_39989C163AAA7EE0308D2A6CD36D52FECF0951D5" xr6:coauthVersionLast="47" xr6:coauthVersionMax="47" xr10:uidLastSave="{D9D15BC7-6DF7-4AE2-8661-BA40610A69FF}"/>
  <bookViews>
    <workbookView xWindow="28680" yWindow="-120" windowWidth="29040" windowHeight="15840" xr2:uid="{00000000-000D-0000-FFFF-FFFF00000000}"/>
  </bookViews>
  <sheets>
    <sheet name="2024" sheetId="5" r:id="rId1"/>
    <sheet name="2020-2023" sheetId="4" r:id="rId2"/>
    <sheet name="1999-2019" sheetId="1" r:id="rId3"/>
  </sheets>
  <definedNames>
    <definedName name="_xlnm.Print_Area" localSheetId="2">'1999-2019'!$CK$3:$CS$26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5" l="1"/>
  <c r="O23" i="5"/>
  <c r="D23" i="5"/>
  <c r="C23" i="5"/>
  <c r="O19" i="5"/>
  <c r="O14" i="5"/>
  <c r="O12" i="5"/>
  <c r="O8" i="5"/>
  <c r="O7" i="5"/>
  <c r="O6" i="5"/>
  <c r="N19" i="5"/>
  <c r="N14" i="5"/>
  <c r="N12" i="5"/>
  <c r="N8" i="5"/>
  <c r="N7" i="5"/>
  <c r="N6" i="5"/>
  <c r="N9" i="5"/>
  <c r="L22" i="5"/>
  <c r="L21" i="5"/>
  <c r="K22" i="5"/>
  <c r="K21" i="5"/>
  <c r="L20" i="5"/>
  <c r="K20" i="5"/>
  <c r="P23" i="5" l="1"/>
  <c r="L23" i="5"/>
  <c r="I23" i="5"/>
  <c r="H23" i="5"/>
  <c r="O18" i="5"/>
  <c r="N18" i="5"/>
  <c r="L18" i="5"/>
  <c r="K18" i="5"/>
  <c r="O17" i="5"/>
  <c r="N17" i="5"/>
  <c r="O16" i="5"/>
  <c r="N16" i="5"/>
  <c r="L16" i="5"/>
  <c r="K16" i="5"/>
  <c r="O15" i="5"/>
  <c r="N15" i="5"/>
  <c r="O13" i="5"/>
  <c r="N13" i="5"/>
  <c r="L13" i="5"/>
  <c r="K13" i="5"/>
  <c r="O11" i="5"/>
  <c r="N11" i="5"/>
  <c r="L11" i="5"/>
  <c r="K11" i="5"/>
  <c r="O10" i="5"/>
  <c r="N10" i="5"/>
  <c r="L10" i="5"/>
  <c r="K10" i="5"/>
  <c r="O9" i="5"/>
  <c r="L9" i="5"/>
  <c r="K9" i="5"/>
  <c r="O5" i="5"/>
  <c r="N5" i="5"/>
  <c r="L5" i="5"/>
  <c r="K5" i="5"/>
  <c r="AN5" i="4"/>
  <c r="AR16" i="4"/>
  <c r="AR10" i="4"/>
  <c r="AR8" i="4"/>
  <c r="AR7" i="4"/>
  <c r="AR6" i="4"/>
  <c r="AR5" i="4"/>
  <c r="AQ7" i="4"/>
  <c r="AQ6" i="4"/>
  <c r="AQ5" i="4"/>
  <c r="K23" i="5" l="1"/>
  <c r="AS16" i="4"/>
  <c r="AO16" i="4"/>
  <c r="AL16" i="4"/>
  <c r="AK16" i="4"/>
  <c r="AS15" i="4"/>
  <c r="AR15" i="4"/>
  <c r="AQ15" i="4"/>
  <c r="AO15" i="4"/>
  <c r="AN15" i="4"/>
  <c r="AS14" i="4"/>
  <c r="AR14" i="4"/>
  <c r="AQ14" i="4"/>
  <c r="AO14" i="4"/>
  <c r="AN14" i="4"/>
  <c r="AS13" i="4"/>
  <c r="AR13" i="4"/>
  <c r="AQ13" i="4"/>
  <c r="AO13" i="4"/>
  <c r="AN13" i="4"/>
  <c r="AS12" i="4"/>
  <c r="AR12" i="4"/>
  <c r="AQ12" i="4"/>
  <c r="AO12" i="4"/>
  <c r="AN12" i="4"/>
  <c r="AS11" i="4"/>
  <c r="AR11" i="4"/>
  <c r="AQ11" i="4"/>
  <c r="AO11" i="4"/>
  <c r="AN11" i="4"/>
  <c r="AS10" i="4"/>
  <c r="AQ10" i="4"/>
  <c r="AO10" i="4"/>
  <c r="AN10" i="4"/>
  <c r="AS8" i="4"/>
  <c r="AQ8" i="4"/>
  <c r="AO8" i="4"/>
  <c r="AN8" i="4"/>
  <c r="AS7" i="4"/>
  <c r="AO7" i="4"/>
  <c r="AN7" i="4"/>
  <c r="AS6" i="4"/>
  <c r="AO6" i="4"/>
  <c r="AN6" i="4"/>
  <c r="AS5" i="4"/>
  <c r="AO5" i="4"/>
  <c r="AI8" i="4"/>
  <c r="AI7" i="4"/>
  <c r="AH8" i="4"/>
  <c r="AH7" i="4"/>
  <c r="AG8" i="4"/>
  <c r="AG7" i="4"/>
  <c r="AI16" i="4"/>
  <c r="AH16" i="4"/>
  <c r="AE16" i="4"/>
  <c r="AB16" i="4"/>
  <c r="AA16" i="4"/>
  <c r="AI15" i="4"/>
  <c r="AH15" i="4"/>
  <c r="AG15" i="4"/>
  <c r="AE15" i="4"/>
  <c r="AD15" i="4"/>
  <c r="AI14" i="4"/>
  <c r="AH14" i="4"/>
  <c r="AG14" i="4"/>
  <c r="AE14" i="4"/>
  <c r="AD14" i="4"/>
  <c r="AI13" i="4"/>
  <c r="AH13" i="4"/>
  <c r="AG13" i="4"/>
  <c r="AE13" i="4"/>
  <c r="AD13" i="4"/>
  <c r="AI12" i="4"/>
  <c r="AH12" i="4"/>
  <c r="AG12" i="4"/>
  <c r="AE12" i="4"/>
  <c r="AD12" i="4"/>
  <c r="AI11" i="4"/>
  <c r="AH11" i="4"/>
  <c r="AG11" i="4"/>
  <c r="AE11" i="4"/>
  <c r="AD11" i="4"/>
  <c r="AI10" i="4"/>
  <c r="AH10" i="4"/>
  <c r="AG10" i="4"/>
  <c r="AE10" i="4"/>
  <c r="AD10" i="4"/>
  <c r="AE8" i="4"/>
  <c r="AD8" i="4"/>
  <c r="AE7" i="4"/>
  <c r="AD7" i="4"/>
  <c r="AI6" i="4"/>
  <c r="AH6" i="4"/>
  <c r="AG6" i="4"/>
  <c r="AE6" i="4"/>
  <c r="AD6" i="4"/>
  <c r="AI5" i="4"/>
  <c r="AH5" i="4"/>
  <c r="AG5" i="4"/>
  <c r="AE5" i="4"/>
  <c r="AD5" i="4"/>
  <c r="Y16" i="4"/>
  <c r="Y15" i="4"/>
  <c r="Y14" i="4"/>
  <c r="Y13" i="4"/>
  <c r="Y12" i="4"/>
  <c r="Y11" i="4"/>
  <c r="Y10" i="4"/>
  <c r="Y9" i="4"/>
  <c r="Y8" i="4"/>
  <c r="Y7" i="4"/>
  <c r="Y6" i="4"/>
  <c r="Y5" i="4"/>
  <c r="U16" i="4"/>
  <c r="T15" i="4"/>
  <c r="T14" i="4"/>
  <c r="T13" i="4"/>
  <c r="T12" i="4"/>
  <c r="T11" i="4"/>
  <c r="T10" i="4"/>
  <c r="T9" i="4"/>
  <c r="T8" i="4"/>
  <c r="T7" i="4"/>
  <c r="T6" i="4"/>
  <c r="T5" i="4"/>
  <c r="X16" i="4"/>
  <c r="R16" i="4"/>
  <c r="Q16" i="4"/>
  <c r="W15" i="4"/>
  <c r="X15" i="4"/>
  <c r="W14" i="4"/>
  <c r="X13" i="4"/>
  <c r="W13" i="4"/>
  <c r="W12" i="4"/>
  <c r="X12" i="4"/>
  <c r="W11" i="4"/>
  <c r="X11" i="4"/>
  <c r="X10" i="4"/>
  <c r="W10" i="4"/>
  <c r="X9" i="4"/>
  <c r="W9" i="4"/>
  <c r="W8" i="4"/>
  <c r="W7" i="4"/>
  <c r="X7" i="4"/>
  <c r="X6" i="4"/>
  <c r="W6" i="4"/>
  <c r="X5" i="4"/>
  <c r="W5" i="4"/>
  <c r="O16" i="4"/>
  <c r="O15" i="4"/>
  <c r="O14" i="4"/>
  <c r="O13" i="4"/>
  <c r="O12" i="4"/>
  <c r="O11" i="4"/>
  <c r="O10" i="4"/>
  <c r="O9" i="4"/>
  <c r="O8" i="4"/>
  <c r="O7" i="4"/>
  <c r="O6" i="4"/>
  <c r="O5" i="4"/>
  <c r="AQ16" i="4" l="1"/>
  <c r="AN16" i="4"/>
  <c r="W16" i="4"/>
  <c r="AG16" i="4"/>
  <c r="AD16" i="4"/>
  <c r="X14" i="4"/>
  <c r="X8" i="4"/>
  <c r="H16" i="4"/>
  <c r="D5" i="4"/>
  <c r="D15" i="4" l="1"/>
  <c r="D9" i="4"/>
  <c r="D14" i="4" l="1"/>
  <c r="D13" i="4"/>
  <c r="D11" i="4"/>
  <c r="D6" i="4"/>
  <c r="D12" i="4"/>
  <c r="D10" i="4"/>
  <c r="D8" i="4"/>
  <c r="D7" i="4"/>
  <c r="B16" i="4" l="1"/>
  <c r="C16" i="4"/>
  <c r="K16" i="4"/>
  <c r="G16" i="4"/>
  <c r="T16" i="4" s="1"/>
  <c r="M15" i="4"/>
  <c r="J15" i="4"/>
  <c r="I15" i="4"/>
  <c r="M14" i="4"/>
  <c r="J14" i="4"/>
  <c r="I14" i="4"/>
  <c r="M13" i="4"/>
  <c r="J13" i="4"/>
  <c r="I13" i="4"/>
  <c r="U13" i="4" s="1"/>
  <c r="M12" i="4"/>
  <c r="J12" i="4"/>
  <c r="I12" i="4"/>
  <c r="M11" i="4"/>
  <c r="J11" i="4"/>
  <c r="I11" i="4"/>
  <c r="M10" i="4"/>
  <c r="J10" i="4"/>
  <c r="I10" i="4"/>
  <c r="M9" i="4"/>
  <c r="J9" i="4"/>
  <c r="I9" i="4"/>
  <c r="M8" i="4"/>
  <c r="J8" i="4"/>
  <c r="I8" i="4"/>
  <c r="M7" i="4"/>
  <c r="J7" i="4"/>
  <c r="I7" i="4"/>
  <c r="M6" i="4"/>
  <c r="J6" i="4"/>
  <c r="I6" i="4"/>
  <c r="M5" i="4"/>
  <c r="J5" i="4"/>
  <c r="I5" i="4"/>
  <c r="N5" i="4" l="1"/>
  <c r="U5" i="4"/>
  <c r="N6" i="4"/>
  <c r="U6" i="4"/>
  <c r="N7" i="4"/>
  <c r="U7" i="4"/>
  <c r="N8" i="4"/>
  <c r="U8" i="4"/>
  <c r="N9" i="4"/>
  <c r="U9" i="4"/>
  <c r="N10" i="4"/>
  <c r="U10" i="4"/>
  <c r="N11" i="4"/>
  <c r="U11" i="4"/>
  <c r="N12" i="4"/>
  <c r="U12" i="4"/>
  <c r="N14" i="4"/>
  <c r="U14" i="4"/>
  <c r="N15" i="4"/>
  <c r="U15" i="4"/>
  <c r="M16" i="4"/>
  <c r="K6" i="4"/>
  <c r="K13" i="4"/>
  <c r="K15" i="4"/>
  <c r="K10" i="4"/>
  <c r="K12" i="4"/>
  <c r="J16" i="4"/>
  <c r="N13" i="4"/>
  <c r="K5" i="4"/>
  <c r="K7" i="4"/>
  <c r="K9" i="4"/>
  <c r="K11" i="4"/>
  <c r="K14" i="4"/>
  <c r="K8" i="4"/>
  <c r="N16" i="4"/>
  <c r="EY20" i="1"/>
  <c r="FI20" i="1"/>
  <c r="FF20" i="1" l="1"/>
  <c r="FI19" i="1" l="1"/>
  <c r="FJ19" i="1"/>
  <c r="FI18" i="1"/>
  <c r="FJ18" i="1"/>
  <c r="FH24" i="1"/>
  <c r="FG24" i="1"/>
  <c r="FC24" i="1"/>
  <c r="FK23" i="1"/>
  <c r="FI23" i="1"/>
  <c r="FF23" i="1"/>
  <c r="FE23" i="1"/>
  <c r="FJ23" i="1" s="1"/>
  <c r="FK22" i="1"/>
  <c r="FI22" i="1"/>
  <c r="FF22" i="1"/>
  <c r="FE22" i="1"/>
  <c r="FK21" i="1"/>
  <c r="FI21" i="1"/>
  <c r="FF21" i="1"/>
  <c r="FE21" i="1"/>
  <c r="FK20" i="1"/>
  <c r="FE20" i="1"/>
  <c r="FE19" i="1"/>
  <c r="FE18" i="1"/>
  <c r="FK17" i="1"/>
  <c r="FI17" i="1"/>
  <c r="FF17" i="1"/>
  <c r="FE17" i="1"/>
  <c r="FJ17" i="1" s="1"/>
  <c r="FK16" i="1"/>
  <c r="FI16" i="1"/>
  <c r="FF16" i="1"/>
  <c r="FE16" i="1"/>
  <c r="FJ16" i="1" s="1"/>
  <c r="FK15" i="1"/>
  <c r="FI15" i="1"/>
  <c r="FF15" i="1"/>
  <c r="FE15" i="1"/>
  <c r="FK14" i="1"/>
  <c r="FI14" i="1"/>
  <c r="FF14" i="1"/>
  <c r="FE14" i="1"/>
  <c r="FJ14" i="1" s="1"/>
  <c r="FK13" i="1"/>
  <c r="FI13" i="1"/>
  <c r="FF13" i="1"/>
  <c r="FE13" i="1"/>
  <c r="FJ13" i="1" s="1"/>
  <c r="FK12" i="1"/>
  <c r="FI12" i="1"/>
  <c r="FF12" i="1"/>
  <c r="FE12" i="1"/>
  <c r="FJ12" i="1" s="1"/>
  <c r="FK11" i="1"/>
  <c r="FI11" i="1"/>
  <c r="FF11" i="1"/>
  <c r="FE11" i="1"/>
  <c r="FK10" i="1"/>
  <c r="FI10" i="1"/>
  <c r="FF10" i="1"/>
  <c r="FE10" i="1"/>
  <c r="FJ10" i="1" s="1"/>
  <c r="FK9" i="1"/>
  <c r="FI9" i="1"/>
  <c r="FF9" i="1"/>
  <c r="FE9" i="1"/>
  <c r="FJ9" i="1" s="1"/>
  <c r="FK8" i="1"/>
  <c r="FI8" i="1"/>
  <c r="FF8" i="1"/>
  <c r="FE8" i="1"/>
  <c r="FJ8" i="1" s="1"/>
  <c r="FK7" i="1"/>
  <c r="FI7" i="1"/>
  <c r="FF7" i="1"/>
  <c r="FE7" i="1"/>
  <c r="FK6" i="1"/>
  <c r="FI6" i="1"/>
  <c r="FF6" i="1"/>
  <c r="FE6" i="1"/>
  <c r="FJ6" i="1" s="1"/>
  <c r="FK5" i="1"/>
  <c r="FI5" i="1"/>
  <c r="FF5" i="1"/>
  <c r="FE5" i="1"/>
  <c r="FJ5" i="1" s="1"/>
  <c r="FJ20" i="1" l="1"/>
  <c r="FJ21" i="1"/>
  <c r="FJ11" i="1"/>
  <c r="FJ22" i="1"/>
  <c r="FJ15" i="1"/>
  <c r="FJ7" i="1"/>
  <c r="FI24" i="1"/>
  <c r="FJ24" i="1"/>
  <c r="EO20" i="1"/>
  <c r="EV20" i="1"/>
  <c r="EU20" i="1" l="1"/>
  <c r="EU21" i="1"/>
  <c r="FG21" i="1" s="1"/>
  <c r="FG20" i="1" l="1"/>
  <c r="EZ20" i="1"/>
  <c r="EY21" i="1"/>
  <c r="FA20" i="1"/>
  <c r="EX24" i="1" l="1"/>
  <c r="EW24" i="1"/>
  <c r="ET24" i="1"/>
  <c r="ES24" i="1"/>
  <c r="FA23" i="1"/>
  <c r="EY23" i="1"/>
  <c r="EV23" i="1"/>
  <c r="EU23" i="1"/>
  <c r="FA22" i="1"/>
  <c r="EY22" i="1"/>
  <c r="EV22" i="1"/>
  <c r="EU22" i="1"/>
  <c r="FA21" i="1"/>
  <c r="EV21" i="1"/>
  <c r="EZ21" i="1"/>
  <c r="EU19" i="1"/>
  <c r="EU18" i="1"/>
  <c r="FA17" i="1"/>
  <c r="EY17" i="1"/>
  <c r="EV17" i="1"/>
  <c r="EU17" i="1"/>
  <c r="FA16" i="1"/>
  <c r="EY16" i="1"/>
  <c r="EV16" i="1"/>
  <c r="EU16" i="1"/>
  <c r="FA15" i="1"/>
  <c r="EY15" i="1"/>
  <c r="EV15" i="1"/>
  <c r="EU15" i="1"/>
  <c r="FA14" i="1"/>
  <c r="EY14" i="1"/>
  <c r="EV14" i="1"/>
  <c r="EU14" i="1"/>
  <c r="FA13" i="1"/>
  <c r="EY13" i="1"/>
  <c r="EV13" i="1"/>
  <c r="EU13" i="1"/>
  <c r="FA12" i="1"/>
  <c r="EY12" i="1"/>
  <c r="EV12" i="1"/>
  <c r="EU12" i="1"/>
  <c r="FA11" i="1"/>
  <c r="EY11" i="1"/>
  <c r="EV11" i="1"/>
  <c r="EU11" i="1"/>
  <c r="FA10" i="1"/>
  <c r="EY10" i="1"/>
  <c r="EV10" i="1"/>
  <c r="EU10" i="1"/>
  <c r="FA9" i="1"/>
  <c r="EY9" i="1"/>
  <c r="EV9" i="1"/>
  <c r="EU9" i="1"/>
  <c r="FA8" i="1"/>
  <c r="EY8" i="1"/>
  <c r="EV8" i="1"/>
  <c r="EU8" i="1"/>
  <c r="FA7" i="1"/>
  <c r="EY7" i="1"/>
  <c r="EV7" i="1"/>
  <c r="EU7" i="1"/>
  <c r="FA6" i="1"/>
  <c r="EY6" i="1"/>
  <c r="EV6" i="1"/>
  <c r="EU6" i="1"/>
  <c r="FA5" i="1"/>
  <c r="EY5" i="1"/>
  <c r="EV5" i="1"/>
  <c r="EU5" i="1"/>
  <c r="EZ5" i="1" l="1"/>
  <c r="FG5" i="1"/>
  <c r="FG6" i="1"/>
  <c r="EZ6" i="1"/>
  <c r="EZ7" i="1"/>
  <c r="FG7" i="1"/>
  <c r="EZ8" i="1"/>
  <c r="FG8" i="1"/>
  <c r="EZ9" i="1"/>
  <c r="FG9" i="1"/>
  <c r="FG10" i="1"/>
  <c r="EZ11" i="1"/>
  <c r="FG11" i="1"/>
  <c r="EZ12" i="1"/>
  <c r="FG12" i="1"/>
  <c r="EZ13" i="1"/>
  <c r="FG13" i="1"/>
  <c r="FG14" i="1"/>
  <c r="EZ15" i="1"/>
  <c r="FG15" i="1"/>
  <c r="EZ16" i="1"/>
  <c r="FG16" i="1"/>
  <c r="EZ17" i="1"/>
  <c r="FG17" i="1"/>
  <c r="FG22" i="1"/>
  <c r="EZ22" i="1"/>
  <c r="FG23" i="1"/>
  <c r="FF24" i="1"/>
  <c r="EZ24" i="1"/>
  <c r="FK24" i="1"/>
  <c r="EZ14" i="1"/>
  <c r="EZ23" i="1"/>
  <c r="EZ10" i="1"/>
  <c r="EY24" i="1"/>
  <c r="EM24" i="1"/>
  <c r="EL23" i="1"/>
  <c r="EL22" i="1"/>
  <c r="EL21" i="1"/>
  <c r="EL19" i="1"/>
  <c r="EL18" i="1"/>
  <c r="EL17" i="1"/>
  <c r="EL16" i="1"/>
  <c r="EL15" i="1"/>
  <c r="EL14" i="1"/>
  <c r="EL13" i="1"/>
  <c r="EL12" i="1"/>
  <c r="EL11" i="1" l="1"/>
  <c r="EL10" i="1"/>
  <c r="EL9" i="1"/>
  <c r="EL8" i="1"/>
  <c r="EL7" i="1"/>
  <c r="EL6" i="1"/>
  <c r="EL5" i="1"/>
  <c r="EQ23" i="1" l="1"/>
  <c r="EQ22" i="1"/>
  <c r="EQ21" i="1"/>
  <c r="EQ17" i="1"/>
  <c r="EQ16" i="1"/>
  <c r="EQ15" i="1"/>
  <c r="EQ14" i="1"/>
  <c r="EQ13" i="1"/>
  <c r="EQ12" i="1"/>
  <c r="EQ11" i="1"/>
  <c r="EQ10" i="1"/>
  <c r="EQ9" i="1"/>
  <c r="EQ8" i="1"/>
  <c r="EQ7" i="1"/>
  <c r="EQ6" i="1"/>
  <c r="EQ5" i="1"/>
  <c r="EN24" i="1"/>
  <c r="EJ24" i="1"/>
  <c r="EI24" i="1"/>
  <c r="EO23" i="1"/>
  <c r="EK23" i="1"/>
  <c r="EO22" i="1"/>
  <c r="EK22" i="1"/>
  <c r="EO21" i="1"/>
  <c r="EK21" i="1"/>
  <c r="EK19" i="1"/>
  <c r="EK18" i="1"/>
  <c r="EO17" i="1"/>
  <c r="EK17" i="1"/>
  <c r="EO16" i="1"/>
  <c r="EK16" i="1"/>
  <c r="EO15" i="1"/>
  <c r="EK15" i="1"/>
  <c r="EO14" i="1"/>
  <c r="EK14" i="1"/>
  <c r="EO13" i="1"/>
  <c r="EK13" i="1"/>
  <c r="EO12" i="1"/>
  <c r="EK12" i="1"/>
  <c r="EO11" i="1"/>
  <c r="EK11" i="1"/>
  <c r="EO10" i="1"/>
  <c r="EK10" i="1"/>
  <c r="EO9" i="1"/>
  <c r="EK9" i="1"/>
  <c r="EO8" i="1"/>
  <c r="EK8" i="1"/>
  <c r="EO7" i="1"/>
  <c r="EK7" i="1"/>
  <c r="EO6" i="1"/>
  <c r="EK6" i="1"/>
  <c r="EO5" i="1"/>
  <c r="EK5" i="1"/>
  <c r="EW5" i="1" l="1"/>
  <c r="EP6" i="1"/>
  <c r="EW6" i="1"/>
  <c r="EW7" i="1"/>
  <c r="EP8" i="1"/>
  <c r="EW8" i="1"/>
  <c r="EW9" i="1"/>
  <c r="EP10" i="1"/>
  <c r="EW10" i="1"/>
  <c r="EW11" i="1"/>
  <c r="EP12" i="1"/>
  <c r="EW12" i="1"/>
  <c r="EW13" i="1"/>
  <c r="EP14" i="1"/>
  <c r="EW14" i="1"/>
  <c r="EW15" i="1"/>
  <c r="EP16" i="1"/>
  <c r="EW16" i="1"/>
  <c r="EW17" i="1"/>
  <c r="EP20" i="1"/>
  <c r="EW20" i="1"/>
  <c r="EP21" i="1"/>
  <c r="EW21" i="1"/>
  <c r="EW22" i="1"/>
  <c r="EP23" i="1"/>
  <c r="EW23" i="1"/>
  <c r="EV24" i="1"/>
  <c r="FA24" i="1"/>
  <c r="EP5" i="1"/>
  <c r="EP7" i="1"/>
  <c r="EP9" i="1"/>
  <c r="EP11" i="1"/>
  <c r="EP13" i="1"/>
  <c r="EP15" i="1"/>
  <c r="EP17" i="1"/>
  <c r="EP22" i="1"/>
  <c r="EO24" i="1"/>
  <c r="EP24" i="1"/>
  <c r="ED24" i="1"/>
  <c r="EC24" i="1"/>
  <c r="DZ24" i="1"/>
  <c r="DY24" i="1"/>
  <c r="EG23" i="1"/>
  <c r="EE23" i="1"/>
  <c r="EB23" i="1"/>
  <c r="EA23" i="1"/>
  <c r="EG22" i="1"/>
  <c r="EE22" i="1"/>
  <c r="EB22" i="1"/>
  <c r="EA22" i="1"/>
  <c r="EG21" i="1"/>
  <c r="EE21" i="1"/>
  <c r="EB21" i="1"/>
  <c r="EA21" i="1"/>
  <c r="EG19" i="1"/>
  <c r="EE19" i="1"/>
  <c r="EB19" i="1"/>
  <c r="EA19" i="1"/>
  <c r="EG18" i="1"/>
  <c r="EE18" i="1"/>
  <c r="EB18" i="1"/>
  <c r="EA18" i="1"/>
  <c r="EG17" i="1"/>
  <c r="EE17" i="1"/>
  <c r="EB17" i="1"/>
  <c r="EA17" i="1"/>
  <c r="EG16" i="1"/>
  <c r="EE16" i="1"/>
  <c r="EB16" i="1"/>
  <c r="EA16" i="1"/>
  <c r="EG15" i="1"/>
  <c r="EE15" i="1"/>
  <c r="EB15" i="1"/>
  <c r="EA15" i="1"/>
  <c r="EG14" i="1"/>
  <c r="EE14" i="1"/>
  <c r="EB14" i="1"/>
  <c r="EA14" i="1"/>
  <c r="EG13" i="1"/>
  <c r="EE13" i="1"/>
  <c r="EB13" i="1"/>
  <c r="EA13" i="1"/>
  <c r="EG12" i="1"/>
  <c r="EE12" i="1"/>
  <c r="EB12" i="1"/>
  <c r="EA12" i="1"/>
  <c r="EG11" i="1"/>
  <c r="EE11" i="1"/>
  <c r="EB11" i="1"/>
  <c r="EA11" i="1"/>
  <c r="EG10" i="1"/>
  <c r="EE10" i="1"/>
  <c r="EB10" i="1"/>
  <c r="EA10" i="1"/>
  <c r="EG9" i="1"/>
  <c r="EE9" i="1"/>
  <c r="EB9" i="1"/>
  <c r="EA9" i="1"/>
  <c r="EG8" i="1"/>
  <c r="EE8" i="1"/>
  <c r="EB8" i="1"/>
  <c r="EA8" i="1"/>
  <c r="EG7" i="1"/>
  <c r="EE7" i="1"/>
  <c r="EB7" i="1"/>
  <c r="EA7" i="1"/>
  <c r="EG6" i="1"/>
  <c r="EE6" i="1"/>
  <c r="EB6" i="1"/>
  <c r="EA6" i="1"/>
  <c r="EG5" i="1"/>
  <c r="EE5" i="1"/>
  <c r="EB5" i="1"/>
  <c r="EA5" i="1"/>
  <c r="DT24" i="1"/>
  <c r="DV24" i="1" s="1"/>
  <c r="DS24" i="1"/>
  <c r="DP24" i="1"/>
  <c r="DO24" i="1"/>
  <c r="DW23" i="1"/>
  <c r="DU23" i="1"/>
  <c r="DR23" i="1"/>
  <c r="DQ23" i="1"/>
  <c r="DW22" i="1"/>
  <c r="DU22" i="1"/>
  <c r="DR22" i="1"/>
  <c r="DQ22" i="1"/>
  <c r="DV22" i="1" s="1"/>
  <c r="DW21" i="1"/>
  <c r="DU21" i="1"/>
  <c r="DR21" i="1"/>
  <c r="DQ21" i="1"/>
  <c r="DW19" i="1"/>
  <c r="DU19" i="1"/>
  <c r="DR19" i="1"/>
  <c r="DQ19" i="1"/>
  <c r="DV19" i="1" s="1"/>
  <c r="DW18" i="1"/>
  <c r="DU18" i="1"/>
  <c r="DR18" i="1"/>
  <c r="DQ18" i="1"/>
  <c r="DV18" i="1" s="1"/>
  <c r="DW17" i="1"/>
  <c r="DU17" i="1"/>
  <c r="DR17" i="1"/>
  <c r="DQ17" i="1"/>
  <c r="DV17" i="1" s="1"/>
  <c r="DW16" i="1"/>
  <c r="DU16" i="1"/>
  <c r="DR16" i="1"/>
  <c r="DQ16" i="1"/>
  <c r="DW15" i="1"/>
  <c r="DU15" i="1"/>
  <c r="DR15" i="1"/>
  <c r="DQ15" i="1"/>
  <c r="DW14" i="1"/>
  <c r="DU14" i="1"/>
  <c r="DR14" i="1"/>
  <c r="DQ14" i="1"/>
  <c r="DV14" i="1" s="1"/>
  <c r="DW13" i="1"/>
  <c r="DU13" i="1"/>
  <c r="DR13" i="1"/>
  <c r="DQ13" i="1"/>
  <c r="DV13" i="1" s="1"/>
  <c r="DW12" i="1"/>
  <c r="DU12" i="1"/>
  <c r="DR12" i="1"/>
  <c r="DQ12" i="1"/>
  <c r="DW11" i="1"/>
  <c r="DU11" i="1"/>
  <c r="DR11" i="1"/>
  <c r="DQ11" i="1"/>
  <c r="DV11" i="1" s="1"/>
  <c r="DW10" i="1"/>
  <c r="DU10" i="1"/>
  <c r="DR10" i="1"/>
  <c r="DQ10" i="1"/>
  <c r="DW9" i="1"/>
  <c r="DU9" i="1"/>
  <c r="DR9" i="1"/>
  <c r="DQ9" i="1"/>
  <c r="DV9" i="1" s="1"/>
  <c r="DW8" i="1"/>
  <c r="DU8" i="1"/>
  <c r="DR8" i="1"/>
  <c r="DQ8" i="1"/>
  <c r="DW7" i="1"/>
  <c r="DU7" i="1"/>
  <c r="DR7" i="1"/>
  <c r="DQ7" i="1"/>
  <c r="DW6" i="1"/>
  <c r="DU6" i="1"/>
  <c r="DR6" i="1"/>
  <c r="DQ6" i="1"/>
  <c r="DW5" i="1"/>
  <c r="DU5" i="1"/>
  <c r="DR5" i="1"/>
  <c r="DQ5" i="1"/>
  <c r="DV5" i="1" s="1"/>
  <c r="DJ24" i="1"/>
  <c r="DI24" i="1"/>
  <c r="DF24" i="1"/>
  <c r="DE24" i="1"/>
  <c r="DM23" i="1"/>
  <c r="DK23" i="1"/>
  <c r="DH23" i="1"/>
  <c r="DG23" i="1"/>
  <c r="DL23" i="1" s="1"/>
  <c r="DM22" i="1"/>
  <c r="DK22" i="1"/>
  <c r="DH22" i="1"/>
  <c r="DG22" i="1"/>
  <c r="DL22" i="1" s="1"/>
  <c r="DM21" i="1"/>
  <c r="DK21" i="1"/>
  <c r="DH21" i="1"/>
  <c r="DG21" i="1"/>
  <c r="DM19" i="1"/>
  <c r="DK19" i="1"/>
  <c r="DH19" i="1"/>
  <c r="DG19" i="1"/>
  <c r="DM18" i="1"/>
  <c r="DK18" i="1"/>
  <c r="DH18" i="1"/>
  <c r="DG18" i="1"/>
  <c r="DL18" i="1" s="1"/>
  <c r="DM17" i="1"/>
  <c r="DK17" i="1"/>
  <c r="DH17" i="1"/>
  <c r="DG17" i="1"/>
  <c r="DL17" i="1" s="1"/>
  <c r="DM16" i="1"/>
  <c r="DK16" i="1"/>
  <c r="DH16" i="1"/>
  <c r="DG16" i="1"/>
  <c r="DM15" i="1"/>
  <c r="DK15" i="1"/>
  <c r="DH15" i="1"/>
  <c r="DG15" i="1"/>
  <c r="DM14" i="1"/>
  <c r="DK14" i="1"/>
  <c r="DH14" i="1"/>
  <c r="DG14" i="1"/>
  <c r="DL14" i="1" s="1"/>
  <c r="DM13" i="1"/>
  <c r="DK13" i="1"/>
  <c r="DH13" i="1"/>
  <c r="DG13" i="1"/>
  <c r="DL13" i="1" s="1"/>
  <c r="DM12" i="1"/>
  <c r="DK12" i="1"/>
  <c r="DH12" i="1"/>
  <c r="DG12" i="1"/>
  <c r="DM11" i="1"/>
  <c r="DK11" i="1"/>
  <c r="DH11" i="1"/>
  <c r="DG11" i="1"/>
  <c r="DM10" i="1"/>
  <c r="DK10" i="1"/>
  <c r="DH10" i="1"/>
  <c r="DG10" i="1"/>
  <c r="DL10" i="1" s="1"/>
  <c r="DM9" i="1"/>
  <c r="DK9" i="1"/>
  <c r="DH9" i="1"/>
  <c r="DG9" i="1"/>
  <c r="DL9" i="1" s="1"/>
  <c r="DM8" i="1"/>
  <c r="DK8" i="1"/>
  <c r="DH8" i="1"/>
  <c r="DG8" i="1"/>
  <c r="DM7" i="1"/>
  <c r="DK7" i="1"/>
  <c r="DH7" i="1"/>
  <c r="DG7" i="1"/>
  <c r="DM6" i="1"/>
  <c r="DK6" i="1"/>
  <c r="DH6" i="1"/>
  <c r="DG6" i="1"/>
  <c r="DL6" i="1" s="1"/>
  <c r="DM5" i="1"/>
  <c r="DK5" i="1"/>
  <c r="DH5" i="1"/>
  <c r="DG5" i="1"/>
  <c r="DL5" i="1" s="1"/>
  <c r="CZ24" i="1"/>
  <c r="CY24" i="1"/>
  <c r="CV24" i="1"/>
  <c r="CU24" i="1"/>
  <c r="DC23" i="1"/>
  <c r="DA23" i="1"/>
  <c r="CX23" i="1"/>
  <c r="CW23" i="1"/>
  <c r="DB23" i="1" s="1"/>
  <c r="DC22" i="1"/>
  <c r="DA22" i="1"/>
  <c r="CX22" i="1"/>
  <c r="CW22" i="1"/>
  <c r="DB22" i="1" s="1"/>
  <c r="DC21" i="1"/>
  <c r="DA21" i="1"/>
  <c r="CX21" i="1"/>
  <c r="CW21" i="1"/>
  <c r="DC19" i="1"/>
  <c r="DA19" i="1"/>
  <c r="CX19" i="1"/>
  <c r="CW19" i="1"/>
  <c r="DC18" i="1"/>
  <c r="DA18" i="1"/>
  <c r="CX18" i="1"/>
  <c r="CW18" i="1"/>
  <c r="DC17" i="1"/>
  <c r="DA17" i="1"/>
  <c r="CX17" i="1"/>
  <c r="CW17" i="1"/>
  <c r="DB17" i="1" s="1"/>
  <c r="DC16" i="1"/>
  <c r="DA16" i="1"/>
  <c r="CX16" i="1"/>
  <c r="CW16" i="1"/>
  <c r="DC15" i="1"/>
  <c r="DA15" i="1"/>
  <c r="CX15" i="1"/>
  <c r="CW15" i="1"/>
  <c r="DB15" i="1" s="1"/>
  <c r="DC14" i="1"/>
  <c r="DA14" i="1"/>
  <c r="CX14" i="1"/>
  <c r="CW14" i="1"/>
  <c r="DC13" i="1"/>
  <c r="DA13" i="1"/>
  <c r="CX13" i="1"/>
  <c r="CW13" i="1"/>
  <c r="DB13" i="1" s="1"/>
  <c r="DC12" i="1"/>
  <c r="DA12" i="1"/>
  <c r="CX12" i="1"/>
  <c r="CW12" i="1"/>
  <c r="DC11" i="1"/>
  <c r="DA11" i="1"/>
  <c r="CX11" i="1"/>
  <c r="CW11" i="1"/>
  <c r="DB11" i="1" s="1"/>
  <c r="DC10" i="1"/>
  <c r="DA10" i="1"/>
  <c r="CX10" i="1"/>
  <c r="CW10" i="1"/>
  <c r="DC9" i="1"/>
  <c r="DA9" i="1"/>
  <c r="CX9" i="1"/>
  <c r="CW9" i="1"/>
  <c r="DB9" i="1" s="1"/>
  <c r="DC8" i="1"/>
  <c r="DA8" i="1"/>
  <c r="CX8" i="1"/>
  <c r="CW8" i="1"/>
  <c r="DC7" i="1"/>
  <c r="DA7" i="1"/>
  <c r="CX7" i="1"/>
  <c r="CW7" i="1"/>
  <c r="DB7" i="1" s="1"/>
  <c r="DC6" i="1"/>
  <c r="DA6" i="1"/>
  <c r="CX6" i="1"/>
  <c r="CW6" i="1"/>
  <c r="DB6" i="1" s="1"/>
  <c r="DC5" i="1"/>
  <c r="DA5" i="1"/>
  <c r="CX5" i="1"/>
  <c r="CW5" i="1"/>
  <c r="DB5" i="1" s="1"/>
  <c r="CP24" i="1"/>
  <c r="CM5" i="1"/>
  <c r="CM23" i="1"/>
  <c r="CM22" i="1"/>
  <c r="CM21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Y6" i="1" s="1"/>
  <c r="CL24" i="1"/>
  <c r="DV7" i="1" l="1"/>
  <c r="DS7" i="1"/>
  <c r="DS21" i="1"/>
  <c r="EF5" i="1"/>
  <c r="EM5" i="1"/>
  <c r="EC6" i="1"/>
  <c r="EM6" i="1"/>
  <c r="EF7" i="1"/>
  <c r="EM7" i="1"/>
  <c r="EC8" i="1"/>
  <c r="EM8" i="1"/>
  <c r="EF9" i="1"/>
  <c r="EM9" i="1"/>
  <c r="EC10" i="1"/>
  <c r="EM10" i="1"/>
  <c r="EF11" i="1"/>
  <c r="EM11" i="1"/>
  <c r="EC12" i="1"/>
  <c r="EM12" i="1"/>
  <c r="EF13" i="1"/>
  <c r="EM13" i="1"/>
  <c r="EC14" i="1"/>
  <c r="EM14" i="1"/>
  <c r="EF15" i="1"/>
  <c r="EM15" i="1"/>
  <c r="EC16" i="1"/>
  <c r="EM16" i="1"/>
  <c r="EF17" i="1"/>
  <c r="EM17" i="1"/>
  <c r="EC18" i="1"/>
  <c r="EM18" i="1"/>
  <c r="EF19" i="1"/>
  <c r="EM19" i="1"/>
  <c r="EC21" i="1"/>
  <c r="EM21" i="1"/>
  <c r="EF22" i="1"/>
  <c r="EM22" i="1"/>
  <c r="EC23" i="1"/>
  <c r="EM23" i="1"/>
  <c r="EB24" i="1"/>
  <c r="EL24" i="1"/>
  <c r="EG24" i="1"/>
  <c r="EQ24" i="1"/>
  <c r="EC15" i="1"/>
  <c r="EF24" i="1"/>
  <c r="EC13" i="1"/>
  <c r="EC5" i="1"/>
  <c r="EC22" i="1"/>
  <c r="EC7" i="1"/>
  <c r="EC9" i="1"/>
  <c r="EC17" i="1"/>
  <c r="EC11" i="1"/>
  <c r="EC19" i="1"/>
  <c r="EE24" i="1"/>
  <c r="EF6" i="1"/>
  <c r="EF8" i="1"/>
  <c r="EF10" i="1"/>
  <c r="EF12" i="1"/>
  <c r="EF14" i="1"/>
  <c r="EF16" i="1"/>
  <c r="EF18" i="1"/>
  <c r="EF21" i="1"/>
  <c r="EF23" i="1"/>
  <c r="DS23" i="1"/>
  <c r="DR24" i="1"/>
  <c r="CY12" i="1"/>
  <c r="CY14" i="1"/>
  <c r="CY21" i="1"/>
  <c r="DI15" i="1"/>
  <c r="DK24" i="1"/>
  <c r="CY11" i="1"/>
  <c r="CY9" i="1"/>
  <c r="DS19" i="1"/>
  <c r="DS15" i="1"/>
  <c r="CY18" i="1"/>
  <c r="DI7" i="1"/>
  <c r="DS5" i="1"/>
  <c r="CY5" i="1"/>
  <c r="DS16" i="1"/>
  <c r="DS8" i="1"/>
  <c r="DS10" i="1"/>
  <c r="DS12" i="1"/>
  <c r="DS14" i="1"/>
  <c r="DS6" i="1"/>
  <c r="DS17" i="1"/>
  <c r="DV23" i="1"/>
  <c r="DI13" i="1"/>
  <c r="DU24" i="1"/>
  <c r="DW24" i="1"/>
  <c r="DS22" i="1"/>
  <c r="DS11" i="1"/>
  <c r="DV10" i="1"/>
  <c r="DS13" i="1"/>
  <c r="DS18" i="1"/>
  <c r="DV6" i="1"/>
  <c r="DV15" i="1"/>
  <c r="DS9" i="1"/>
  <c r="DV8" i="1"/>
  <c r="DV12" i="1"/>
  <c r="DV16" i="1"/>
  <c r="DV21" i="1"/>
  <c r="CY19" i="1"/>
  <c r="DI9" i="1"/>
  <c r="DL24" i="1"/>
  <c r="DI5" i="1"/>
  <c r="DI11" i="1"/>
  <c r="DI18" i="1"/>
  <c r="DI21" i="1"/>
  <c r="DI14" i="1"/>
  <c r="DM24" i="1"/>
  <c r="CY7" i="1"/>
  <c r="DI16" i="1"/>
  <c r="CY10" i="1"/>
  <c r="DI12" i="1"/>
  <c r="DI19" i="1"/>
  <c r="DH24" i="1"/>
  <c r="CY16" i="1"/>
  <c r="DA24" i="1"/>
  <c r="CY8" i="1"/>
  <c r="DI8" i="1"/>
  <c r="DI23" i="1"/>
  <c r="DI6" i="1"/>
  <c r="DI10" i="1"/>
  <c r="DL7" i="1"/>
  <c r="DL15" i="1"/>
  <c r="DI17" i="1"/>
  <c r="DL11" i="1"/>
  <c r="DI22" i="1"/>
  <c r="DL19" i="1"/>
  <c r="DL8" i="1"/>
  <c r="DL12" i="1"/>
  <c r="DL16" i="1"/>
  <c r="DL21" i="1"/>
  <c r="CY23" i="1"/>
  <c r="DB18" i="1"/>
  <c r="CY15" i="1"/>
  <c r="DB14" i="1"/>
  <c r="CY17" i="1"/>
  <c r="DB10" i="1"/>
  <c r="DB19" i="1"/>
  <c r="CY13" i="1"/>
  <c r="DC24" i="1"/>
  <c r="CY22" i="1"/>
  <c r="DB24" i="1"/>
  <c r="DB12" i="1"/>
  <c r="DB16" i="1"/>
  <c r="DB21" i="1"/>
  <c r="DB8" i="1"/>
  <c r="CR24" i="1"/>
  <c r="CK24" i="1"/>
  <c r="CX24" i="1" s="1"/>
  <c r="CS23" i="1"/>
  <c r="CR23" i="1"/>
  <c r="CQ23" i="1"/>
  <c r="CN23" i="1"/>
  <c r="CS22" i="1"/>
  <c r="CQ22" i="1"/>
  <c r="CN22" i="1"/>
  <c r="CR22" i="1"/>
  <c r="CS21" i="1"/>
  <c r="CQ21" i="1"/>
  <c r="CN21" i="1"/>
  <c r="CS19" i="1"/>
  <c r="CR19" i="1"/>
  <c r="CQ19" i="1"/>
  <c r="CN19" i="1"/>
  <c r="CS18" i="1"/>
  <c r="CR18" i="1"/>
  <c r="CQ18" i="1"/>
  <c r="CN18" i="1"/>
  <c r="CS17" i="1"/>
  <c r="CQ17" i="1"/>
  <c r="CN17" i="1"/>
  <c r="CR17" i="1"/>
  <c r="CS16" i="1"/>
  <c r="CQ16" i="1"/>
  <c r="CN16" i="1"/>
  <c r="CS15" i="1"/>
  <c r="CR15" i="1"/>
  <c r="CQ15" i="1"/>
  <c r="CN15" i="1"/>
  <c r="CS14" i="1"/>
  <c r="CR14" i="1"/>
  <c r="CQ14" i="1"/>
  <c r="CN14" i="1"/>
  <c r="CS13" i="1"/>
  <c r="CQ13" i="1"/>
  <c r="CN13" i="1"/>
  <c r="CR13" i="1"/>
  <c r="CS12" i="1"/>
  <c r="CQ12" i="1"/>
  <c r="CN12" i="1"/>
  <c r="CS11" i="1"/>
  <c r="CR11" i="1"/>
  <c r="CQ11" i="1"/>
  <c r="CN11" i="1"/>
  <c r="CS10" i="1"/>
  <c r="CR10" i="1"/>
  <c r="CQ10" i="1"/>
  <c r="CN10" i="1"/>
  <c r="CS9" i="1"/>
  <c r="CQ9" i="1"/>
  <c r="CN9" i="1"/>
  <c r="CR9" i="1"/>
  <c r="CS8" i="1"/>
  <c r="CQ8" i="1"/>
  <c r="CN8" i="1"/>
  <c r="CS7" i="1"/>
  <c r="CR7" i="1"/>
  <c r="CQ7" i="1"/>
  <c r="CN7" i="1"/>
  <c r="CS6" i="1"/>
  <c r="CR6" i="1"/>
  <c r="CQ6" i="1"/>
  <c r="CN6" i="1"/>
  <c r="CS5" i="1"/>
  <c r="CQ5" i="1"/>
  <c r="CN5" i="1"/>
  <c r="CR5" i="1"/>
  <c r="CF24" i="1"/>
  <c r="CI24" i="1" s="1"/>
  <c r="CI23" i="1"/>
  <c r="CG23" i="1"/>
  <c r="CD23" i="1"/>
  <c r="CC23" i="1"/>
  <c r="CI22" i="1"/>
  <c r="CG22" i="1"/>
  <c r="CD22" i="1"/>
  <c r="CC22" i="1"/>
  <c r="CO22" i="1" s="1"/>
  <c r="CI21" i="1"/>
  <c r="CG21" i="1"/>
  <c r="CD21" i="1"/>
  <c r="CC21" i="1"/>
  <c r="CH21" i="1" s="1"/>
  <c r="CI19" i="1"/>
  <c r="CG19" i="1"/>
  <c r="CD19" i="1"/>
  <c r="CC19" i="1"/>
  <c r="CO19" i="1" s="1"/>
  <c r="CI18" i="1"/>
  <c r="CG18" i="1"/>
  <c r="CD18" i="1"/>
  <c r="CC18" i="1"/>
  <c r="CH18" i="1" s="1"/>
  <c r="CI17" i="1"/>
  <c r="CG17" i="1"/>
  <c r="CD17" i="1"/>
  <c r="CC17" i="1"/>
  <c r="CI16" i="1"/>
  <c r="CG16" i="1"/>
  <c r="CD16" i="1"/>
  <c r="CC16" i="1"/>
  <c r="CO16" i="1" s="1"/>
  <c r="CI15" i="1"/>
  <c r="CG15" i="1"/>
  <c r="CD15" i="1"/>
  <c r="CC15" i="1"/>
  <c r="CO15" i="1" s="1"/>
  <c r="CI14" i="1"/>
  <c r="CG14" i="1"/>
  <c r="CD14" i="1"/>
  <c r="CC14" i="1"/>
  <c r="CI13" i="1"/>
  <c r="CG13" i="1"/>
  <c r="CD13" i="1"/>
  <c r="CC13" i="1"/>
  <c r="CH13" i="1" s="1"/>
  <c r="CI12" i="1"/>
  <c r="CG12" i="1"/>
  <c r="CD12" i="1"/>
  <c r="CC12" i="1"/>
  <c r="CH12" i="1" s="1"/>
  <c r="CI11" i="1"/>
  <c r="CG11" i="1"/>
  <c r="CD11" i="1"/>
  <c r="CC11" i="1"/>
  <c r="CH11" i="1" s="1"/>
  <c r="CI10" i="1"/>
  <c r="CG10" i="1"/>
  <c r="CD10" i="1"/>
  <c r="CC10" i="1"/>
  <c r="CH10" i="1" s="1"/>
  <c r="CI9" i="1"/>
  <c r="CG9" i="1"/>
  <c r="CD9" i="1"/>
  <c r="CC9" i="1"/>
  <c r="CI8" i="1"/>
  <c r="CG8" i="1"/>
  <c r="CD8" i="1"/>
  <c r="CC8" i="1"/>
  <c r="CO8" i="1" s="1"/>
  <c r="CI7" i="1"/>
  <c r="CG7" i="1"/>
  <c r="CD7" i="1"/>
  <c r="CC7" i="1"/>
  <c r="CH7" i="1" s="1"/>
  <c r="CI6" i="1"/>
  <c r="CG6" i="1"/>
  <c r="CA24" i="1"/>
  <c r="CC24" i="1" s="1"/>
  <c r="CI5" i="1"/>
  <c r="CG5" i="1"/>
  <c r="CD5" i="1"/>
  <c r="CC5" i="1"/>
  <c r="CH5" i="1" s="1"/>
  <c r="BR6" i="1"/>
  <c r="BR24" i="1" s="1"/>
  <c r="BQ6" i="1"/>
  <c r="BT6" i="1" s="1"/>
  <c r="BY23" i="1"/>
  <c r="BW23" i="1"/>
  <c r="BT23" i="1"/>
  <c r="BS23" i="1"/>
  <c r="BX23" i="1" s="1"/>
  <c r="BY22" i="1"/>
  <c r="BW22" i="1"/>
  <c r="BT22" i="1"/>
  <c r="BS22" i="1"/>
  <c r="CE22" i="1" s="1"/>
  <c r="BY21" i="1"/>
  <c r="BW21" i="1"/>
  <c r="BT21" i="1"/>
  <c r="BS21" i="1"/>
  <c r="BY19" i="1"/>
  <c r="BW19" i="1"/>
  <c r="BT19" i="1"/>
  <c r="BS19" i="1"/>
  <c r="BY18" i="1"/>
  <c r="BW18" i="1"/>
  <c r="BT18" i="1"/>
  <c r="BS18" i="1"/>
  <c r="BX18" i="1" s="1"/>
  <c r="BY17" i="1"/>
  <c r="BW17" i="1"/>
  <c r="BT17" i="1"/>
  <c r="BS17" i="1"/>
  <c r="BX17" i="1" s="1"/>
  <c r="BY16" i="1"/>
  <c r="BW16" i="1"/>
  <c r="BT16" i="1"/>
  <c r="BS16" i="1"/>
  <c r="BX16" i="1" s="1"/>
  <c r="BY15" i="1"/>
  <c r="BW15" i="1"/>
  <c r="BT15" i="1"/>
  <c r="BS15" i="1"/>
  <c r="BY14" i="1"/>
  <c r="BW14" i="1"/>
  <c r="BT14" i="1"/>
  <c r="BS14" i="1"/>
  <c r="BX14" i="1" s="1"/>
  <c r="BY13" i="1"/>
  <c r="BW13" i="1"/>
  <c r="BT13" i="1"/>
  <c r="BS13" i="1"/>
  <c r="BX13" i="1" s="1"/>
  <c r="BY12" i="1"/>
  <c r="BW12" i="1"/>
  <c r="BT12" i="1"/>
  <c r="BS12" i="1"/>
  <c r="BX12" i="1" s="1"/>
  <c r="BY11" i="1"/>
  <c r="BW11" i="1"/>
  <c r="BT11" i="1"/>
  <c r="BS11" i="1"/>
  <c r="BX11" i="1" s="1"/>
  <c r="BY10" i="1"/>
  <c r="BW10" i="1"/>
  <c r="BT10" i="1"/>
  <c r="BS10" i="1"/>
  <c r="BX10" i="1" s="1"/>
  <c r="BY9" i="1"/>
  <c r="BW9" i="1"/>
  <c r="BT9" i="1"/>
  <c r="BS9" i="1"/>
  <c r="BX9" i="1" s="1"/>
  <c r="BY8" i="1"/>
  <c r="BW8" i="1"/>
  <c r="BT8" i="1"/>
  <c r="BS8" i="1"/>
  <c r="BX8" i="1" s="1"/>
  <c r="BY7" i="1"/>
  <c r="BW7" i="1"/>
  <c r="BT7" i="1"/>
  <c r="BS7" i="1"/>
  <c r="BY6" i="1"/>
  <c r="BY5" i="1"/>
  <c r="BW5" i="1"/>
  <c r="BT5" i="1"/>
  <c r="BS5" i="1"/>
  <c r="BX5" i="1" s="1"/>
  <c r="BL24" i="1"/>
  <c r="BM24" i="1" s="1"/>
  <c r="BH24" i="1"/>
  <c r="BI24" i="1" s="1"/>
  <c r="BI7" i="1"/>
  <c r="BI8" i="1"/>
  <c r="BI9" i="1"/>
  <c r="BI10" i="1"/>
  <c r="BI11" i="1"/>
  <c r="BN11" i="1" s="1"/>
  <c r="BI12" i="1"/>
  <c r="BI13" i="1"/>
  <c r="BI14" i="1"/>
  <c r="BN14" i="1" s="1"/>
  <c r="BI15" i="1"/>
  <c r="BI16" i="1"/>
  <c r="BI17" i="1"/>
  <c r="BI18" i="1"/>
  <c r="BI19" i="1"/>
  <c r="BN19" i="1" s="1"/>
  <c r="BI21" i="1"/>
  <c r="BI22" i="1"/>
  <c r="BN22" i="1" s="1"/>
  <c r="BI23" i="1"/>
  <c r="BN23" i="1" s="1"/>
  <c r="BI6" i="1"/>
  <c r="BN6" i="1" s="1"/>
  <c r="BI5" i="1"/>
  <c r="BN5" i="1" s="1"/>
  <c r="BO23" i="1"/>
  <c r="BM23" i="1"/>
  <c r="BJ23" i="1"/>
  <c r="BO22" i="1"/>
  <c r="BM22" i="1"/>
  <c r="BJ22" i="1"/>
  <c r="BO21" i="1"/>
  <c r="BM21" i="1"/>
  <c r="BJ21" i="1"/>
  <c r="BN21" i="1"/>
  <c r="BO19" i="1"/>
  <c r="BM19" i="1"/>
  <c r="BJ19" i="1"/>
  <c r="BO18" i="1"/>
  <c r="BM18" i="1"/>
  <c r="BJ18" i="1"/>
  <c r="BO17" i="1"/>
  <c r="BM17" i="1"/>
  <c r="BJ17" i="1"/>
  <c r="BO16" i="1"/>
  <c r="BM16" i="1"/>
  <c r="BJ16" i="1"/>
  <c r="BO15" i="1"/>
  <c r="BM15" i="1"/>
  <c r="BJ15" i="1"/>
  <c r="BN15" i="1"/>
  <c r="BO14" i="1"/>
  <c r="BM14" i="1"/>
  <c r="BJ14" i="1"/>
  <c r="BO13" i="1"/>
  <c r="BM13" i="1"/>
  <c r="BJ13" i="1"/>
  <c r="BN13" i="1"/>
  <c r="BO12" i="1"/>
  <c r="BM12" i="1"/>
  <c r="BJ12" i="1"/>
  <c r="BN12" i="1"/>
  <c r="BO11" i="1"/>
  <c r="BM11" i="1"/>
  <c r="BJ11" i="1"/>
  <c r="BO10" i="1"/>
  <c r="BM10" i="1"/>
  <c r="BJ10" i="1"/>
  <c r="BO9" i="1"/>
  <c r="BM9" i="1"/>
  <c r="BJ9" i="1"/>
  <c r="BO8" i="1"/>
  <c r="BM8" i="1"/>
  <c r="BJ8" i="1"/>
  <c r="BO7" i="1"/>
  <c r="BM7" i="1"/>
  <c r="BJ7" i="1"/>
  <c r="BN7" i="1"/>
  <c r="BO6" i="1"/>
  <c r="BM6" i="1"/>
  <c r="BJ6" i="1"/>
  <c r="BO5" i="1"/>
  <c r="BM5" i="1"/>
  <c r="BJ5" i="1"/>
  <c r="R24" i="1"/>
  <c r="R23" i="1"/>
  <c r="R22" i="1"/>
  <c r="R21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AY6" i="1"/>
  <c r="BD6" i="1" s="1"/>
  <c r="AO6" i="1"/>
  <c r="AY7" i="1"/>
  <c r="AO7" i="1"/>
  <c r="AT7" i="1" s="1"/>
  <c r="AY8" i="1"/>
  <c r="AO8" i="1"/>
  <c r="AT8" i="1" s="1"/>
  <c r="AY9" i="1"/>
  <c r="AO9" i="1"/>
  <c r="AT9" i="1" s="1"/>
  <c r="AY10" i="1"/>
  <c r="AO10" i="1"/>
  <c r="AY11" i="1"/>
  <c r="BD11" i="1" s="1"/>
  <c r="AO11" i="1"/>
  <c r="AY12" i="1"/>
  <c r="AO12" i="1"/>
  <c r="AY13" i="1"/>
  <c r="BD13" i="1" s="1"/>
  <c r="AO13" i="1"/>
  <c r="AT13" i="1" s="1"/>
  <c r="AY14" i="1"/>
  <c r="BD14" i="1" s="1"/>
  <c r="AO14" i="1"/>
  <c r="AY15" i="1"/>
  <c r="BD15" i="1" s="1"/>
  <c r="AO15" i="1"/>
  <c r="AY16" i="1"/>
  <c r="AO16" i="1"/>
  <c r="AY17" i="1"/>
  <c r="BD17" i="1" s="1"/>
  <c r="AO17" i="1"/>
  <c r="AT17" i="1" s="1"/>
  <c r="AY18" i="1"/>
  <c r="BD18" i="1" s="1"/>
  <c r="AO18" i="1"/>
  <c r="AT18" i="1" s="1"/>
  <c r="AY19" i="1"/>
  <c r="BD19" i="1" s="1"/>
  <c r="AO19" i="1"/>
  <c r="AY21" i="1"/>
  <c r="BD21" i="1" s="1"/>
  <c r="AO21" i="1"/>
  <c r="BA21" i="1"/>
  <c r="AY22" i="1"/>
  <c r="AO22" i="1"/>
  <c r="AT22" i="1" s="1"/>
  <c r="AY23" i="1"/>
  <c r="AO23" i="1"/>
  <c r="AT23" i="1" s="1"/>
  <c r="AY5" i="1"/>
  <c r="AO5" i="1"/>
  <c r="AW24" i="1"/>
  <c r="BJ24" i="1"/>
  <c r="AM24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1" i="1"/>
  <c r="AZ22" i="1"/>
  <c r="AZ23" i="1"/>
  <c r="AZ5" i="1"/>
  <c r="AX24" i="1"/>
  <c r="AY26" i="1" s="1"/>
  <c r="BB24" i="1"/>
  <c r="BC24" i="1" s="1"/>
  <c r="AR24" i="1"/>
  <c r="BE23" i="1"/>
  <c r="BD23" i="1"/>
  <c r="BC23" i="1"/>
  <c r="BE22" i="1"/>
  <c r="BC22" i="1"/>
  <c r="BE21" i="1"/>
  <c r="BC21" i="1"/>
  <c r="BE19" i="1"/>
  <c r="BC19" i="1"/>
  <c r="BE18" i="1"/>
  <c r="BC18" i="1"/>
  <c r="BE17" i="1"/>
  <c r="BC17" i="1"/>
  <c r="BE16" i="1"/>
  <c r="BD16" i="1"/>
  <c r="BC16" i="1"/>
  <c r="BE15" i="1"/>
  <c r="BC15" i="1"/>
  <c r="BE14" i="1"/>
  <c r="BC14" i="1"/>
  <c r="BE13" i="1"/>
  <c r="BC13" i="1"/>
  <c r="BE12" i="1"/>
  <c r="BC12" i="1"/>
  <c r="BE11" i="1"/>
  <c r="BC11" i="1"/>
  <c r="BE10" i="1"/>
  <c r="BD10" i="1"/>
  <c r="BC10" i="1"/>
  <c r="BE9" i="1"/>
  <c r="BD9" i="1"/>
  <c r="BC9" i="1"/>
  <c r="BE8" i="1"/>
  <c r="BC8" i="1"/>
  <c r="BE7" i="1"/>
  <c r="BD7" i="1"/>
  <c r="BC7" i="1"/>
  <c r="BE6" i="1"/>
  <c r="BC6" i="1"/>
  <c r="BE5" i="1"/>
  <c r="BC5" i="1"/>
  <c r="AN24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1" i="1"/>
  <c r="AP22" i="1"/>
  <c r="AP23" i="1"/>
  <c r="AP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1" i="1"/>
  <c r="AU22" i="1"/>
  <c r="AU23" i="1"/>
  <c r="AU24" i="1"/>
  <c r="AU5" i="1"/>
  <c r="AF6" i="1"/>
  <c r="AG6" i="1" s="1"/>
  <c r="AF7" i="1"/>
  <c r="AJ7" i="1"/>
  <c r="AF8" i="1"/>
  <c r="AQ8" i="1" s="1"/>
  <c r="AF9" i="1"/>
  <c r="AJ9" i="1" s="1"/>
  <c r="AF10" i="1"/>
  <c r="AJ10" i="1" s="1"/>
  <c r="AF11" i="1"/>
  <c r="AJ11" i="1" s="1"/>
  <c r="AF12" i="1"/>
  <c r="AF13" i="1"/>
  <c r="AG13" i="1" s="1"/>
  <c r="AF14" i="1"/>
  <c r="AQ14" i="1" s="1"/>
  <c r="AF15" i="1"/>
  <c r="AG15" i="1" s="1"/>
  <c r="AF16" i="1"/>
  <c r="AJ16" i="1" s="1"/>
  <c r="AF17" i="1"/>
  <c r="AF18" i="1"/>
  <c r="AJ18" i="1" s="1"/>
  <c r="AF19" i="1"/>
  <c r="AJ19" i="1" s="1"/>
  <c r="AF21" i="1"/>
  <c r="AJ21" i="1" s="1"/>
  <c r="AF22" i="1"/>
  <c r="AJ22" i="1" s="1"/>
  <c r="AF23" i="1"/>
  <c r="AG23" i="1" s="1"/>
  <c r="AF24" i="1"/>
  <c r="AG24" i="1" s="1"/>
  <c r="AF5" i="1"/>
  <c r="AI24" i="1"/>
  <c r="AS23" i="1"/>
  <c r="AI23" i="1"/>
  <c r="AS22" i="1"/>
  <c r="AI22" i="1"/>
  <c r="AT21" i="1"/>
  <c r="AS21" i="1"/>
  <c r="AI21" i="1"/>
  <c r="AS19" i="1"/>
  <c r="AI19" i="1"/>
  <c r="AS18" i="1"/>
  <c r="AI18" i="1"/>
  <c r="AS17" i="1"/>
  <c r="AI17" i="1"/>
  <c r="AS16" i="1"/>
  <c r="AI16" i="1"/>
  <c r="AS15" i="1"/>
  <c r="AI15" i="1"/>
  <c r="AT14" i="1"/>
  <c r="AS14" i="1"/>
  <c r="AI14" i="1"/>
  <c r="AS13" i="1"/>
  <c r="AI13" i="1"/>
  <c r="AJ12" i="1"/>
  <c r="AT12" i="1"/>
  <c r="AS12" i="1"/>
  <c r="AI12" i="1"/>
  <c r="AS11" i="1"/>
  <c r="AI11" i="1"/>
  <c r="AT10" i="1"/>
  <c r="AS10" i="1"/>
  <c r="AI10" i="1"/>
  <c r="AS9" i="1"/>
  <c r="AI9" i="1"/>
  <c r="AS8" i="1"/>
  <c r="AI8" i="1"/>
  <c r="AS7" i="1"/>
  <c r="AI7" i="1"/>
  <c r="AJ6" i="1"/>
  <c r="AT6" i="1"/>
  <c r="AS6" i="1"/>
  <c r="AI6" i="1"/>
  <c r="AJ5" i="1"/>
  <c r="AT5" i="1"/>
  <c r="AS5" i="1"/>
  <c r="AI5" i="1"/>
  <c r="AK24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1" i="1"/>
  <c r="AK22" i="1"/>
  <c r="AK23" i="1"/>
  <c r="AK5" i="1"/>
  <c r="AG7" i="1"/>
  <c r="AA24" i="1"/>
  <c r="AA23" i="1"/>
  <c r="AA22" i="1"/>
  <c r="AA21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1" i="1"/>
  <c r="AB22" i="1"/>
  <c r="AB23" i="1"/>
  <c r="AB24" i="1"/>
  <c r="AB5" i="1"/>
  <c r="W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1" i="1"/>
  <c r="W22" i="1"/>
  <c r="W23" i="1"/>
  <c r="W5" i="1"/>
  <c r="V6" i="1"/>
  <c r="V7" i="1"/>
  <c r="V8" i="1"/>
  <c r="V9" i="1"/>
  <c r="V10" i="1"/>
  <c r="V11" i="1"/>
  <c r="V12" i="1"/>
  <c r="V13" i="1"/>
  <c r="S14" i="1"/>
  <c r="V14" i="1" s="1"/>
  <c r="V15" i="1"/>
  <c r="V16" i="1"/>
  <c r="V17" i="1"/>
  <c r="V18" i="1"/>
  <c r="V19" i="1"/>
  <c r="V21" i="1"/>
  <c r="V22" i="1"/>
  <c r="V23" i="1"/>
  <c r="V5" i="1"/>
  <c r="V2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F6" i="1"/>
  <c r="G6" i="1" s="1"/>
  <c r="I6" i="1"/>
  <c r="J6" i="1" s="1"/>
  <c r="Q5" i="1"/>
  <c r="C6" i="1"/>
  <c r="D6" i="1" s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L6" i="1"/>
  <c r="M6" i="1" s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5" i="1"/>
  <c r="BK7" i="1"/>
  <c r="BK12" i="1"/>
  <c r="BK19" i="1"/>
  <c r="BK21" i="1"/>
  <c r="AG5" i="1"/>
  <c r="AG18" i="1"/>
  <c r="AG16" i="1"/>
  <c r="AG12" i="1"/>
  <c r="AT19" i="1"/>
  <c r="BY24" i="1"/>
  <c r="BU12" i="1"/>
  <c r="BE24" i="1"/>
  <c r="CE5" i="1"/>
  <c r="CC6" i="1"/>
  <c r="CO6" i="1" s="1"/>
  <c r="CE12" i="1"/>
  <c r="CD6" i="1"/>
  <c r="BA5" i="1" l="1"/>
  <c r="BA16" i="1"/>
  <c r="BK10" i="1"/>
  <c r="BU15" i="1"/>
  <c r="BU19" i="1"/>
  <c r="BU21" i="1"/>
  <c r="AQ11" i="1"/>
  <c r="AT11" i="1"/>
  <c r="BK14" i="1"/>
  <c r="AQ12" i="1"/>
  <c r="AQ6" i="1"/>
  <c r="BU16" i="1"/>
  <c r="BU8" i="1"/>
  <c r="BS6" i="1"/>
  <c r="BX6" i="1" s="1"/>
  <c r="CE23" i="1"/>
  <c r="CQ24" i="1"/>
  <c r="BU11" i="1"/>
  <c r="CE21" i="1"/>
  <c r="AQ19" i="1"/>
  <c r="AS24" i="1"/>
  <c r="BA22" i="1"/>
  <c r="BA12" i="1"/>
  <c r="BA8" i="1"/>
  <c r="BA19" i="1"/>
  <c r="BA23" i="1"/>
  <c r="BA14" i="1"/>
  <c r="BU17" i="1"/>
  <c r="BU9" i="1"/>
  <c r="CE9" i="1"/>
  <c r="CE14" i="1"/>
  <c r="CH15" i="1"/>
  <c r="CO5" i="1"/>
  <c r="CO7" i="1"/>
  <c r="CO13" i="1"/>
  <c r="BU10" i="1"/>
  <c r="AG21" i="1"/>
  <c r="AQ21" i="1"/>
  <c r="BA17" i="1"/>
  <c r="BA7" i="1"/>
  <c r="BX19" i="1"/>
  <c r="BK15" i="1"/>
  <c r="AJ15" i="1"/>
  <c r="BK18" i="1"/>
  <c r="CE8" i="1"/>
  <c r="AQ22" i="1"/>
  <c r="AJ14" i="1"/>
  <c r="BD8" i="1"/>
  <c r="BA15" i="1"/>
  <c r="BN9" i="1"/>
  <c r="CH16" i="1"/>
  <c r="CE10" i="1"/>
  <c r="BU18" i="1"/>
  <c r="AG14" i="1"/>
  <c r="AG9" i="1"/>
  <c r="AQ17" i="1"/>
  <c r="BX21" i="1"/>
  <c r="CS24" i="1"/>
  <c r="BK22" i="1"/>
  <c r="BK5" i="1"/>
  <c r="AG11" i="1"/>
  <c r="AQ16" i="1"/>
  <c r="BA9" i="1"/>
  <c r="CE7" i="1"/>
  <c r="CO14" i="1"/>
  <c r="CE16" i="1"/>
  <c r="AQ7" i="1"/>
  <c r="BK23" i="1"/>
  <c r="BK6" i="1"/>
  <c r="BO24" i="1"/>
  <c r="AQ5" i="1"/>
  <c r="BA6" i="1"/>
  <c r="BN17" i="1"/>
  <c r="BQ24" i="1"/>
  <c r="BT24" i="1" s="1"/>
  <c r="CH8" i="1"/>
  <c r="CE17" i="1"/>
  <c r="CH22" i="1"/>
  <c r="CO12" i="1"/>
  <c r="CO17" i="1"/>
  <c r="CE18" i="1"/>
  <c r="BU23" i="1"/>
  <c r="AP24" i="1"/>
  <c r="AG19" i="1"/>
  <c r="AJ23" i="1"/>
  <c r="BA10" i="1"/>
  <c r="BW6" i="1"/>
  <c r="BU22" i="1"/>
  <c r="CN24" i="1"/>
  <c r="BN24" i="1"/>
  <c r="CO24" i="1"/>
  <c r="CH24" i="1"/>
  <c r="CE11" i="1"/>
  <c r="BD22" i="1"/>
  <c r="CH14" i="1"/>
  <c r="CH23" i="1"/>
  <c r="CO23" i="1"/>
  <c r="BK13" i="1"/>
  <c r="AJ17" i="1"/>
  <c r="BX7" i="1"/>
  <c r="AQ23" i="1"/>
  <c r="BA18" i="1"/>
  <c r="BA13" i="1"/>
  <c r="CE13" i="1"/>
  <c r="BU13" i="1"/>
  <c r="BU5" i="1"/>
  <c r="AQ15" i="1"/>
  <c r="AT15" i="1"/>
  <c r="AQ18" i="1"/>
  <c r="AO24" i="1"/>
  <c r="BX22" i="1"/>
  <c r="CH9" i="1"/>
  <c r="CH17" i="1"/>
  <c r="CO10" i="1"/>
  <c r="CO21" i="1"/>
  <c r="CE19" i="1"/>
  <c r="CH6" i="1"/>
  <c r="BU14" i="1"/>
  <c r="AQ13" i="1"/>
  <c r="AG10" i="1"/>
  <c r="BK16" i="1"/>
  <c r="BK8" i="1"/>
  <c r="AG17" i="1"/>
  <c r="AJ24" i="1"/>
  <c r="AQ10" i="1"/>
  <c r="BD12" i="1"/>
  <c r="BA11" i="1"/>
  <c r="BN8" i="1"/>
  <c r="BN10" i="1"/>
  <c r="BN16" i="1"/>
  <c r="BN18" i="1"/>
  <c r="CG24" i="1"/>
  <c r="BD5" i="1"/>
  <c r="AY24" i="1"/>
  <c r="BK24" i="1" s="1"/>
  <c r="BX15" i="1"/>
  <c r="BU7" i="1"/>
  <c r="AG8" i="1"/>
  <c r="BK17" i="1"/>
  <c r="CO11" i="1"/>
  <c r="CO18" i="1"/>
  <c r="AQ9" i="1"/>
  <c r="AG22" i="1"/>
  <c r="AJ8" i="1"/>
  <c r="AJ13" i="1"/>
  <c r="CO9" i="1"/>
  <c r="AO26" i="1"/>
  <c r="AZ24" i="1"/>
  <c r="CH19" i="1"/>
  <c r="CE15" i="1"/>
  <c r="BK9" i="1"/>
  <c r="AT16" i="1"/>
  <c r="BK11" i="1"/>
  <c r="CR8" i="1"/>
  <c r="CR16" i="1"/>
  <c r="CR12" i="1"/>
  <c r="CR21" i="1"/>
  <c r="CE6" i="1" l="1"/>
  <c r="BU6" i="1"/>
  <c r="CD24" i="1"/>
  <c r="BW24" i="1"/>
  <c r="BS24" i="1"/>
  <c r="CE24" i="1" s="1"/>
  <c r="AT24" i="1"/>
  <c r="AQ24" i="1"/>
  <c r="BD24" i="1"/>
  <c r="BA24" i="1"/>
  <c r="BX24" i="1" l="1"/>
  <c r="BU24" i="1"/>
</calcChain>
</file>

<file path=xl/sharedStrings.xml><?xml version="1.0" encoding="utf-8"?>
<sst xmlns="http://schemas.openxmlformats.org/spreadsheetml/2006/main" count="332" uniqueCount="125">
  <si>
    <t>Øko-areal i prosent av samlet jordbruksareal, 2024</t>
  </si>
  <si>
    <t xml:space="preserve"> Fylke</t>
  </si>
  <si>
    <t>Øko</t>
  </si>
  <si>
    <t>Karens</t>
  </si>
  <si>
    <t>Øko + Karens</t>
  </si>
  <si>
    <t>Samlet jordbr.areal i drift (tall fra Ldir)*</t>
  </si>
  <si>
    <t>% endring av øko i.f.t. 2023</t>
  </si>
  <si>
    <t>% endring av sum øko + karens i.f.t. 2023</t>
  </si>
  <si>
    <t>% øko av samlet jordbr.areal</t>
  </si>
  <si>
    <t>% øko + karens av samlet jordbr.areal</t>
  </si>
  <si>
    <t>Endring i samlet jordbruksareal fra 2023 til 2024</t>
  </si>
  <si>
    <t>Agder</t>
  </si>
  <si>
    <t xml:space="preserve"> </t>
  </si>
  <si>
    <t>Akershus</t>
  </si>
  <si>
    <t>Buskerud</t>
  </si>
  <si>
    <t>Finnmark</t>
  </si>
  <si>
    <t>Innlandet</t>
  </si>
  <si>
    <t>Møre og Romsdal</t>
  </si>
  <si>
    <t>Nordland</t>
  </si>
  <si>
    <t>Oslo</t>
  </si>
  <si>
    <t>Flere virksomheter er tilhørende i andre fylker, men har postadresse i Oslo.</t>
  </si>
  <si>
    <t>Rogaland</t>
  </si>
  <si>
    <t xml:space="preserve">  </t>
  </si>
  <si>
    <t>Telemark</t>
  </si>
  <si>
    <t>Troms</t>
  </si>
  <si>
    <t xml:space="preserve">              </t>
  </si>
  <si>
    <t>Trøndelag</t>
  </si>
  <si>
    <t xml:space="preserve">Vestfold </t>
  </si>
  <si>
    <t>Vestland</t>
  </si>
  <si>
    <t>Østfold</t>
  </si>
  <si>
    <t>Oslo + Viken (fra 2022)UT 2024</t>
  </si>
  <si>
    <t>Vestfold og Telemark UT 2024</t>
  </si>
  <si>
    <t>Troms og Finnmark UT 2024</t>
  </si>
  <si>
    <t xml:space="preserve"> Hele landet</t>
  </si>
  <si>
    <t>* Foreløpige tall basert på søkers opplysninger</t>
  </si>
  <si>
    <t>Samlet jordbr.areal i drift (tall fra SSB)</t>
  </si>
  <si>
    <t>% endring av øko i.f.t. 2019</t>
  </si>
  <si>
    <t>% endring av sum øko + karens i.f.t. 2019</t>
  </si>
  <si>
    <t>Samlet jordbr.areal i drift (tall fra SSB)*</t>
  </si>
  <si>
    <t>Endring i samlet jordbruksareal fra 2019 til 2020</t>
  </si>
  <si>
    <t>% endring av øko i.f.t. 2020</t>
  </si>
  <si>
    <t>% endring av sum øko + karens i.f.t. 2020</t>
  </si>
  <si>
    <t>Endring i samlet jordbruksareal fra 2020 til 2021</t>
  </si>
  <si>
    <t>% endring av øko i.f.t. 2021</t>
  </si>
  <si>
    <t>% endring av sum øko + karens i.f.t. 2021</t>
  </si>
  <si>
    <t>Samlet jordbr.areal i drift (tall fra Ldir)</t>
  </si>
  <si>
    <t>Endring i samlet jordbruksareal fra 2021 til 2022</t>
  </si>
  <si>
    <t>% endring av øko i.f.t. 2022</t>
  </si>
  <si>
    <t>% endring av sum øko + karens i.f.t. 2022</t>
  </si>
  <si>
    <t>Endring i samlet jordbruksareal fra 2022 til 2023</t>
  </si>
  <si>
    <t>Troms og Finmark</t>
  </si>
  <si>
    <t>Vestfold og Telemark</t>
  </si>
  <si>
    <t>Oslo + Viken (fra 2022)</t>
  </si>
  <si>
    <t>* Hentet fra https://www.landbruksdirektoratet.no/no/statistikk/utvikling/jordbruksareal</t>
  </si>
  <si>
    <t>Øko-areal i prosent av samlet jordbruksareal, 1999-2019</t>
  </si>
  <si>
    <t>Samlet</t>
  </si>
  <si>
    <t>%</t>
  </si>
  <si>
    <t>Øko + karens</t>
  </si>
  <si>
    <t>Samlet jordb.areal i drift</t>
  </si>
  <si>
    <t>% øko</t>
  </si>
  <si>
    <t>% øko + karens</t>
  </si>
  <si>
    <t>Endring av sum øko + karens i.f.t. 2005</t>
  </si>
  <si>
    <t>Endring i samlet areal fra 05 til 06</t>
  </si>
  <si>
    <t>% endring av øko i.f.t. 2006</t>
  </si>
  <si>
    <t>% endring av sum øko + karens i.f.t. 2006</t>
  </si>
  <si>
    <t>Endring i samlet areal fra 06 til 07</t>
  </si>
  <si>
    <t>% endring av øko i.f.t. 2007</t>
  </si>
  <si>
    <t>% endring av sum øko + karens i.f.t. 2007</t>
  </si>
  <si>
    <t>Endring i samlet areal fra 07 til 08</t>
  </si>
  <si>
    <t>% endring av øko i.f.t. 2009</t>
  </si>
  <si>
    <t>% endring av sum øko + karens i.f.t. 2009</t>
  </si>
  <si>
    <t>Endring i samlet areal fra 09 til 2010</t>
  </si>
  <si>
    <t>% endring av øko i.f.t. 2010</t>
  </si>
  <si>
    <t>% endring av sum øko + karens i.f.t. 2010</t>
  </si>
  <si>
    <t>Endring i samlet areal fra 2010 til 2011</t>
  </si>
  <si>
    <t>% endring av øko i.f.t. 2011</t>
  </si>
  <si>
    <t>% endring av sum øko + karens i.f.t. 2011</t>
  </si>
  <si>
    <t>Endring i samlet areal fra 2011 til 2012</t>
  </si>
  <si>
    <t>% endring av øko i.f.t. 2012</t>
  </si>
  <si>
    <t>% endring av sum øko + karens i.f.t. 2012</t>
  </si>
  <si>
    <t>Samlet jordbr.areal i drift (tall fra SLF)</t>
  </si>
  <si>
    <t>Endring i samlet areal fra 2012 til 2013</t>
  </si>
  <si>
    <t>% endring av øko i.f.t. 2013</t>
  </si>
  <si>
    <t>% endring av sum øko + karens i.f.t. 2013</t>
  </si>
  <si>
    <t>Endring i samlet areal fra 2013 til 2014</t>
  </si>
  <si>
    <t>% endring av øko i.f.t. 2014</t>
  </si>
  <si>
    <t>% endring av sum øko + karens i.f.t. 2014</t>
  </si>
  <si>
    <t>Endring i samlet areal fra 2014 til 2015</t>
  </si>
  <si>
    <t>% endring av øko i.f.t. 2015</t>
  </si>
  <si>
    <t>% endring av sum øko + karens i.f.t. 2015</t>
  </si>
  <si>
    <t>Endring i samlet jordbruksareal fra 2015 til 2016</t>
  </si>
  <si>
    <t>% endring av øko i.f.t. 2016</t>
  </si>
  <si>
    <t>% endring av sum øko + karens i.f.t. 2016</t>
  </si>
  <si>
    <t>Endring i samlet jordbruksareal fra 2016 til 2017</t>
  </si>
  <si>
    <t>% endring av øko i.f.t. 2017</t>
  </si>
  <si>
    <t>% endring av sum øko + karens i.f.t. 2017</t>
  </si>
  <si>
    <t>Endring i samlet jordbruksareal fra 2017 til 2018</t>
  </si>
  <si>
    <t>% endring av øko i.f.t. 2018</t>
  </si>
  <si>
    <t>% endring av sum øko + karens i.f.t. 2018</t>
  </si>
  <si>
    <t>Endring i samlet jordbruksareal fra 2018 til 2019</t>
  </si>
  <si>
    <t xml:space="preserve"> Østfold</t>
  </si>
  <si>
    <t xml:space="preserve"> Oslo / Akershus</t>
  </si>
  <si>
    <t xml:space="preserve"> Hedmark</t>
  </si>
  <si>
    <t xml:space="preserve"> Oppland</t>
  </si>
  <si>
    <t xml:space="preserve"> Buskerud</t>
  </si>
  <si>
    <t xml:space="preserve"> Vestfold</t>
  </si>
  <si>
    <t xml:space="preserve"> Telemark</t>
  </si>
  <si>
    <t xml:space="preserve"> Aust-Agder</t>
  </si>
  <si>
    <t xml:space="preserve"> Vest-Agder</t>
  </si>
  <si>
    <t xml:space="preserve"> Rogaland</t>
  </si>
  <si>
    <t xml:space="preserve"> Hordaland</t>
  </si>
  <si>
    <t xml:space="preserve"> Sogn og Fjordane</t>
  </si>
  <si>
    <t xml:space="preserve"> Møre og Romsdal</t>
  </si>
  <si>
    <t xml:space="preserve"> Sør-Trøndelag (-2017)</t>
  </si>
  <si>
    <t xml:space="preserve"> Nord-Trøndelag (-2017)</t>
  </si>
  <si>
    <t xml:space="preserve"> Trøndelag</t>
  </si>
  <si>
    <t xml:space="preserve"> Nordland</t>
  </si>
  <si>
    <t xml:space="preserve"> Troms</t>
  </si>
  <si>
    <t xml:space="preserve"> Finnmark</t>
  </si>
  <si>
    <t>Kontroll:</t>
  </si>
  <si>
    <t>*Tallene er per 26.02.2015 og kun foreløpige. Hentet fra https://www.ssb.no/statistikkbanken/SelectVarVal/saveselections.asp</t>
  </si>
  <si>
    <t>*Tallene er per 02.02.2016 og kun foreløpige. Hentet fra https://www.ssb.no/statistikkbanken</t>
  </si>
  <si>
    <t>*Tallene er hentet ut 25.01.2017 og kun foreløpige. Hentet fra https://www.ssb.no/statistikkbanken</t>
  </si>
  <si>
    <t>*Hentet fra https://www.landbruksdirektoratet.no/no/statistikk/utvikling/jordbruksareal</t>
  </si>
  <si>
    <t>* Foreløpige tall fra 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</si>
</sst>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\ %"/>
    <numFmt numFmtId="165" formatCode="#,##0.0"/>
    <numFmt numFmtId="166" formatCode="#,##0.00;\-#,##0.00;\0"/>
    <numFmt numFmtId="167" formatCode="0.0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rgb="FF333333"/>
      <name val="Inherit"/>
    </font>
    <font>
      <sz val="10"/>
      <color rgb="FF333333"/>
      <name val="Arial"/>
    </font>
    <font>
      <sz val="10"/>
      <color rgb="FF333333"/>
      <name val="Arial"/>
      <family val="2"/>
    </font>
    <font>
      <sz val="10"/>
      <color rgb="FF444444"/>
      <name val="Arial"/>
      <family val="2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3" fillId="2" borderId="7" xfId="0" applyFont="1" applyFill="1" applyBorder="1" applyAlignment="1">
      <alignment vertical="top" wrapText="1"/>
    </xf>
    <xf numFmtId="3" fontId="3" fillId="2" borderId="8" xfId="0" applyNumberFormat="1" applyFont="1" applyFill="1" applyBorder="1" applyAlignment="1">
      <alignment horizontal="right" vertical="top" wrapText="1"/>
    </xf>
    <xf numFmtId="3" fontId="3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/>
    <xf numFmtId="164" fontId="3" fillId="2" borderId="8" xfId="0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4" fillId="2" borderId="13" xfId="0" applyFont="1" applyFill="1" applyBorder="1" applyAlignment="1">
      <alignment horizontal="center" vertical="top" wrapText="1"/>
    </xf>
    <xf numFmtId="3" fontId="3" fillId="2" borderId="15" xfId="0" applyNumberFormat="1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center" vertical="top" wrapText="1"/>
    </xf>
    <xf numFmtId="164" fontId="3" fillId="2" borderId="19" xfId="0" applyNumberFormat="1" applyFont="1" applyFill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top" wrapText="1"/>
    </xf>
    <xf numFmtId="0" fontId="0" fillId="0" borderId="0" xfId="0" applyAlignment="1" applyProtection="1">
      <alignment horizontal="right"/>
      <protection locked="0"/>
    </xf>
    <xf numFmtId="165" fontId="9" fillId="0" borderId="6" xfId="0" applyNumberFormat="1" applyFont="1" applyBorder="1" applyAlignment="1">
      <alignment horizontal="right" vertical="top" wrapText="1"/>
    </xf>
    <xf numFmtId="165" fontId="3" fillId="0" borderId="22" xfId="0" applyNumberFormat="1" applyFont="1" applyBorder="1" applyAlignment="1">
      <alignment horizontal="right" vertical="top" wrapText="1"/>
    </xf>
    <xf numFmtId="3" fontId="0" fillId="0" borderId="0" xfId="0" applyNumberFormat="1" applyAlignment="1" applyProtection="1">
      <alignment horizontal="right"/>
      <protection locked="0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3" fontId="10" fillId="0" borderId="0" xfId="0" applyNumberFormat="1" applyFont="1"/>
    <xf numFmtId="0" fontId="0" fillId="0" borderId="16" xfId="0" applyBorder="1"/>
    <xf numFmtId="0" fontId="0" fillId="0" borderId="5" xfId="0" applyBorder="1"/>
    <xf numFmtId="165" fontId="3" fillId="2" borderId="8" xfId="0" applyNumberFormat="1" applyFont="1" applyFill="1" applyBorder="1" applyAlignment="1">
      <alignment horizontal="right" vertical="top" wrapText="1"/>
    </xf>
    <xf numFmtId="3" fontId="10" fillId="0" borderId="16" xfId="0" applyNumberFormat="1" applyFont="1" applyBorder="1"/>
    <xf numFmtId="3" fontId="10" fillId="0" borderId="5" xfId="0" applyNumberFormat="1" applyFont="1" applyBorder="1"/>
    <xf numFmtId="3" fontId="10" fillId="0" borderId="8" xfId="0" applyNumberFormat="1" applyFont="1" applyBorder="1"/>
    <xf numFmtId="0" fontId="0" fillId="0" borderId="16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8" fillId="4" borderId="0" xfId="0" applyFont="1" applyFill="1" applyAlignment="1">
      <alignment wrapText="1"/>
    </xf>
    <xf numFmtId="0" fontId="5" fillId="4" borderId="0" xfId="0" applyFont="1" applyFill="1"/>
    <xf numFmtId="167" fontId="5" fillId="0" borderId="0" xfId="0" applyNumberFormat="1" applyFont="1"/>
    <xf numFmtId="167" fontId="4" fillId="2" borderId="9" xfId="0" applyNumberFormat="1" applyFont="1" applyFill="1" applyBorder="1" applyAlignment="1">
      <alignment horizontal="center" vertical="top" wrapText="1"/>
    </xf>
    <xf numFmtId="167" fontId="3" fillId="0" borderId="22" xfId="0" applyNumberFormat="1" applyFont="1" applyBorder="1" applyAlignment="1">
      <alignment horizontal="right" vertical="top" wrapText="1"/>
    </xf>
    <xf numFmtId="167" fontId="9" fillId="0" borderId="16" xfId="0" applyNumberFormat="1" applyFont="1" applyBorder="1" applyAlignment="1">
      <alignment vertical="top"/>
    </xf>
    <xf numFmtId="166" fontId="9" fillId="0" borderId="5" xfId="0" applyNumberFormat="1" applyFont="1" applyBorder="1" applyAlignment="1">
      <alignment vertical="top"/>
    </xf>
    <xf numFmtId="166" fontId="9" fillId="0" borderId="8" xfId="0" applyNumberFormat="1" applyFont="1" applyBorder="1" applyAlignment="1">
      <alignment vertical="top"/>
    </xf>
    <xf numFmtId="1" fontId="5" fillId="0" borderId="0" xfId="0" applyNumberFormat="1" applyFont="1"/>
    <xf numFmtId="1" fontId="4" fillId="2" borderId="5" xfId="0" applyNumberFormat="1" applyFont="1" applyFill="1" applyBorder="1" applyAlignment="1">
      <alignment horizontal="center" vertical="top" wrapText="1"/>
    </xf>
    <xf numFmtId="1" fontId="0" fillId="0" borderId="16" xfId="0" applyNumberFormat="1" applyBorder="1"/>
    <xf numFmtId="1" fontId="0" fillId="0" borderId="5" xfId="0" applyNumberFormat="1" applyBorder="1"/>
    <xf numFmtId="1" fontId="3" fillId="2" borderId="8" xfId="0" applyNumberFormat="1" applyFont="1" applyFill="1" applyBorder="1" applyAlignment="1">
      <alignment horizontal="right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1" fontId="9" fillId="0" borderId="16" xfId="0" applyNumberFormat="1" applyFont="1" applyBorder="1" applyAlignment="1">
      <alignment vertical="top"/>
    </xf>
    <xf numFmtId="1" fontId="9" fillId="0" borderId="5" xfId="0" applyNumberFormat="1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1" fontId="3" fillId="0" borderId="22" xfId="0" applyNumberFormat="1" applyFont="1" applyBorder="1" applyAlignment="1">
      <alignment horizontal="right" vertical="top" wrapText="1"/>
    </xf>
    <xf numFmtId="1" fontId="9" fillId="0" borderId="0" xfId="0" applyNumberFormat="1" applyFont="1" applyAlignment="1">
      <alignment vertical="top"/>
    </xf>
    <xf numFmtId="1" fontId="3" fillId="0" borderId="2" xfId="0" applyNumberFormat="1" applyFont="1" applyBorder="1" applyAlignment="1">
      <alignment horizontal="right" vertical="top" wrapText="1"/>
    </xf>
    <xf numFmtId="0" fontId="6" fillId="2" borderId="5" xfId="0" applyFont="1" applyFill="1" applyBorder="1" applyAlignment="1">
      <alignment horizontal="center" vertical="top" wrapText="1"/>
    </xf>
    <xf numFmtId="1" fontId="1" fillId="0" borderId="0" xfId="0" applyNumberFormat="1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10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vertical="top" wrapText="1"/>
    </xf>
    <xf numFmtId="3" fontId="10" fillId="0" borderId="5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1" fontId="4" fillId="2" borderId="2" xfId="0" applyNumberFormat="1" applyFont="1" applyFill="1" applyBorder="1" applyAlignment="1">
      <alignment horizontal="center" vertical="top" wrapText="1"/>
    </xf>
    <xf numFmtId="1" fontId="1" fillId="4" borderId="0" xfId="0" applyNumberFormat="1" applyFont="1" applyFill="1"/>
    <xf numFmtId="0" fontId="1" fillId="4" borderId="0" xfId="0" applyFont="1" applyFill="1"/>
    <xf numFmtId="1" fontId="1" fillId="0" borderId="6" xfId="0" applyNumberFormat="1" applyFont="1" applyBorder="1" applyAlignment="1">
      <alignment horizontal="right" vertical="top" wrapText="1"/>
    </xf>
    <xf numFmtId="1" fontId="1" fillId="0" borderId="16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0" fontId="1" fillId="0" borderId="2" xfId="0" applyNumberFormat="1" applyFont="1" applyBorder="1" applyAlignment="1">
      <alignment horizontal="center"/>
    </xf>
    <xf numFmtId="167" fontId="1" fillId="0" borderId="0" xfId="0" applyNumberFormat="1" applyFont="1"/>
    <xf numFmtId="167" fontId="1" fillId="4" borderId="0" xfId="0" applyNumberFormat="1" applyFont="1" applyFill="1"/>
    <xf numFmtId="3" fontId="1" fillId="0" borderId="5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3" fontId="1" fillId="0" borderId="14" xfId="0" applyNumberFormat="1" applyFont="1" applyBorder="1" applyAlignment="1">
      <alignment horizontal="right" vertical="top" wrapText="1"/>
    </xf>
    <xf numFmtId="164" fontId="1" fillId="0" borderId="18" xfId="0" applyNumberFormat="1" applyFont="1" applyBorder="1" applyAlignment="1">
      <alignment horizontal="right" vertical="top" wrapText="1"/>
    </xf>
    <xf numFmtId="10" fontId="1" fillId="0" borderId="0" xfId="0" applyNumberFormat="1" applyFont="1" applyAlignment="1">
      <alignment horizontal="center"/>
    </xf>
    <xf numFmtId="3" fontId="1" fillId="0" borderId="16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165" fontId="1" fillId="0" borderId="16" xfId="0" applyNumberFormat="1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top" wrapText="1"/>
    </xf>
    <xf numFmtId="167" fontId="1" fillId="0" borderId="5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9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10" fontId="1" fillId="0" borderId="7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8" xfId="0" applyNumberFormat="1" applyFont="1" applyBorder="1" applyAlignment="1">
      <alignment horizontal="right" vertical="top" wrapText="1"/>
    </xf>
    <xf numFmtId="10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 vertical="top" wrapText="1"/>
    </xf>
    <xf numFmtId="3" fontId="1" fillId="0" borderId="20" xfId="0" applyNumberFormat="1" applyFont="1" applyBorder="1" applyAlignment="1">
      <alignment horizontal="right" vertical="top" wrapText="1"/>
    </xf>
    <xf numFmtId="164" fontId="1" fillId="0" borderId="0" xfId="1" applyNumberFormat="1" applyFont="1"/>
    <xf numFmtId="1" fontId="11" fillId="0" borderId="16" xfId="0" applyNumberFormat="1" applyFont="1" applyBorder="1"/>
    <xf numFmtId="1" fontId="11" fillId="0" borderId="5" xfId="0" applyNumberFormat="1" applyFont="1" applyBorder="1"/>
    <xf numFmtId="1" fontId="11" fillId="0" borderId="5" xfId="0" applyNumberFormat="1" applyFont="1" applyBorder="1" applyAlignment="1">
      <alignment wrapText="1"/>
    </xf>
    <xf numFmtId="1" fontId="12" fillId="0" borderId="5" xfId="0" applyNumberFormat="1" applyFont="1" applyBorder="1" applyAlignment="1" applyProtection="1">
      <alignment horizontal="right"/>
      <protection locked="0"/>
    </xf>
    <xf numFmtId="1" fontId="12" fillId="0" borderId="0" xfId="0" applyNumberFormat="1" applyFont="1"/>
    <xf numFmtId="164" fontId="13" fillId="0" borderId="26" xfId="0" quotePrefix="1" applyNumberFormat="1" applyFont="1" applyBorder="1"/>
    <xf numFmtId="164" fontId="13" fillId="0" borderId="26" xfId="0" quotePrefix="1" applyNumberFormat="1" applyFont="1" applyBorder="1" applyAlignment="1">
      <alignment horizontal="right"/>
    </xf>
    <xf numFmtId="0" fontId="1" fillId="5" borderId="4" xfId="0" applyFont="1" applyFill="1" applyBorder="1" applyAlignment="1">
      <alignment vertical="top" wrapText="1"/>
    </xf>
    <xf numFmtId="1" fontId="14" fillId="0" borderId="4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" fillId="0" borderId="0" xfId="0" applyFont="1" applyAlignment="1"/>
  </cellXfs>
  <cellStyles count="2">
    <cellStyle name="Normal" xfId="0" builtinId="0"/>
    <cellStyle name="Prosent" xfId="1" builtinId="5"/>
  </cellStyles>
  <dxfs count="0"/>
  <tableStyles count="1" defaultTableStyle="TableStyleMedium9" defaultPivotStyle="PivotStyleLight16">
    <tableStyle name="Invisible" pivot="0" table="0" count="0" xr9:uid="{174CC754-F382-4412-BEBF-F3EF4D44C6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BDE0-EF93-4D70-BE27-327FF9A5D715}">
  <dimension ref="A1:Q33"/>
  <sheetViews>
    <sheetView tabSelected="1" workbookViewId="0">
      <pane xSplit="1" topLeftCell="B3" activePane="topRight" state="frozen"/>
      <selection pane="topRight" activeCell="O23" sqref="O23"/>
    </sheetView>
  </sheetViews>
  <sheetFormatPr defaultColWidth="11.42578125" defaultRowHeight="12.6"/>
  <cols>
    <col min="1" max="1" width="31.7109375" style="5" bestFit="1" customWidth="1"/>
    <col min="2" max="2" width="2.85546875" style="5" customWidth="1"/>
    <col min="3" max="6" width="11.42578125" style="5"/>
    <col min="7" max="7" width="4.85546875" style="5" customWidth="1"/>
    <col min="8" max="16384" width="11.42578125" style="5"/>
  </cols>
  <sheetData>
    <row r="1" spans="1:17" ht="16.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48" customFormat="1" ht="45.75" customHeight="1">
      <c r="A2" s="47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s="1" customFormat="1" ht="13.5" thickBot="1">
      <c r="C3" s="123">
        <v>2023</v>
      </c>
      <c r="D3" s="123"/>
      <c r="E3" s="123"/>
      <c r="F3" s="123"/>
      <c r="H3" s="123">
        <v>2024</v>
      </c>
      <c r="I3" s="123"/>
      <c r="J3" s="123"/>
      <c r="K3" s="123"/>
      <c r="L3" s="123"/>
      <c r="M3" s="123"/>
      <c r="N3" s="123"/>
      <c r="O3" s="123"/>
    </row>
    <row r="4" spans="1:17" ht="70.5" customHeight="1" thickBot="1">
      <c r="A4" s="2" t="s">
        <v>1</v>
      </c>
      <c r="B4" s="69"/>
      <c r="C4" s="56" t="s">
        <v>2</v>
      </c>
      <c r="D4" s="60" t="s">
        <v>3</v>
      </c>
      <c r="E4" s="60" t="s">
        <v>4</v>
      </c>
      <c r="F4" s="4" t="s">
        <v>5</v>
      </c>
      <c r="G4" s="69"/>
      <c r="H4" s="56" t="s">
        <v>2</v>
      </c>
      <c r="I4" s="60" t="s">
        <v>3</v>
      </c>
      <c r="J4" s="60" t="s">
        <v>4</v>
      </c>
      <c r="K4" s="17" t="s">
        <v>6</v>
      </c>
      <c r="L4" s="17" t="s">
        <v>7</v>
      </c>
      <c r="M4" s="4" t="s">
        <v>5</v>
      </c>
      <c r="N4" s="18" t="s">
        <v>8</v>
      </c>
      <c r="O4" s="18" t="s">
        <v>9</v>
      </c>
      <c r="P4" s="15" t="s">
        <v>10</v>
      </c>
      <c r="Q4" s="69"/>
    </row>
    <row r="5" spans="1:17">
      <c r="A5" s="70" t="s">
        <v>11</v>
      </c>
      <c r="B5" s="69"/>
      <c r="C5" s="57">
        <v>12643.55</v>
      </c>
      <c r="D5" s="61">
        <v>2507.0500000000002</v>
      </c>
      <c r="E5" s="80">
        <v>15150.6</v>
      </c>
      <c r="F5" s="113">
        <v>309490</v>
      </c>
      <c r="G5" s="69"/>
      <c r="H5" s="57">
        <v>13746.33</v>
      </c>
      <c r="I5" s="61">
        <v>1398.92</v>
      </c>
      <c r="J5" s="80">
        <v>15145.25</v>
      </c>
      <c r="K5" s="82">
        <f>(H5-C5)/C5</f>
        <v>8.7220756828580631E-2</v>
      </c>
      <c r="L5" s="83">
        <f>(J5-E5)/E5</f>
        <v>-3.5312132852826711E-4</v>
      </c>
      <c r="M5" s="113">
        <v>309826</v>
      </c>
      <c r="N5" s="72">
        <f>IF(M5=0,0,H5/M5)</f>
        <v>4.4367903274741306E-2</v>
      </c>
      <c r="O5" s="72">
        <f>IF(M5=0,0,J5/M5)</f>
        <v>4.8883082762582866E-2</v>
      </c>
      <c r="P5" s="71" t="s">
        <v>12</v>
      </c>
      <c r="Q5" s="69"/>
    </row>
    <row r="6" spans="1:17">
      <c r="A6" s="70" t="s">
        <v>13</v>
      </c>
      <c r="B6" s="69"/>
      <c r="C6" s="58"/>
      <c r="D6" s="62"/>
      <c r="E6" s="80"/>
      <c r="F6" s="114"/>
      <c r="G6" s="69"/>
      <c r="H6" s="58">
        <v>32702.77</v>
      </c>
      <c r="I6" s="62">
        <v>2651</v>
      </c>
      <c r="J6" s="80">
        <v>35353.769999999997</v>
      </c>
      <c r="K6" s="82"/>
      <c r="L6" s="83"/>
      <c r="M6" s="114">
        <v>819147</v>
      </c>
      <c r="N6" s="72">
        <f>IF(M6=0,0,H6/M6)</f>
        <v>3.9922956441273666E-2</v>
      </c>
      <c r="O6" s="72">
        <f>IF(M6=0,0,J6/M6)</f>
        <v>4.3159249804980052E-2</v>
      </c>
      <c r="P6" s="71"/>
      <c r="Q6" s="69"/>
    </row>
    <row r="7" spans="1:17">
      <c r="A7" s="70" t="s">
        <v>14</v>
      </c>
      <c r="B7" s="69"/>
      <c r="C7" s="58"/>
      <c r="D7" s="62"/>
      <c r="E7" s="80"/>
      <c r="F7" s="114"/>
      <c r="G7" s="69"/>
      <c r="H7" s="58">
        <v>30706.26</v>
      </c>
      <c r="I7" s="62">
        <v>3608.4</v>
      </c>
      <c r="J7" s="80">
        <v>34314.660000000003</v>
      </c>
      <c r="K7" s="82"/>
      <c r="L7" s="83"/>
      <c r="M7" s="114">
        <v>479331</v>
      </c>
      <c r="N7" s="72">
        <f>IF(M7=0,0,H7/M7)</f>
        <v>6.4060659544239784E-2</v>
      </c>
      <c r="O7" s="72">
        <f>IF(M7=0,0,J7/M7)</f>
        <v>7.1588651683283586E-2</v>
      </c>
      <c r="P7" s="71"/>
      <c r="Q7" s="69"/>
    </row>
    <row r="8" spans="1:17">
      <c r="A8" s="70" t="s">
        <v>15</v>
      </c>
      <c r="B8" s="69"/>
      <c r="C8" s="58"/>
      <c r="D8" s="62"/>
      <c r="E8" s="80"/>
      <c r="F8" s="114"/>
      <c r="G8" s="69"/>
      <c r="H8" s="58">
        <v>2208.1</v>
      </c>
      <c r="I8" s="62">
        <v>64.900000000000006</v>
      </c>
      <c r="J8" s="80">
        <v>2273</v>
      </c>
      <c r="K8" s="82"/>
      <c r="L8" s="83"/>
      <c r="M8" s="114">
        <v>92289</v>
      </c>
      <c r="N8" s="72">
        <f>IF(M8=0,0,H8/M8)</f>
        <v>2.3925928333820932E-2</v>
      </c>
      <c r="O8" s="72">
        <f>IF(M8=0,0,J8/M8)</f>
        <v>2.4629154070365915E-2</v>
      </c>
      <c r="P8" s="71"/>
      <c r="Q8" s="69"/>
    </row>
    <row r="9" spans="1:17">
      <c r="A9" s="70" t="s">
        <v>16</v>
      </c>
      <c r="B9" s="69"/>
      <c r="C9" s="58">
        <v>66020.285000000003</v>
      </c>
      <c r="D9" s="84">
        <v>10630.19</v>
      </c>
      <c r="E9" s="80">
        <v>76650.475000000006</v>
      </c>
      <c r="F9" s="114">
        <v>2021789</v>
      </c>
      <c r="G9" s="69"/>
      <c r="H9" s="58">
        <v>68303.39</v>
      </c>
      <c r="I9" s="84">
        <v>5287.73</v>
      </c>
      <c r="J9" s="80">
        <v>73591.115000000005</v>
      </c>
      <c r="K9" s="82">
        <f>(H9-C9)/C9</f>
        <v>3.458187131424828E-2</v>
      </c>
      <c r="L9" s="83">
        <f>(J9-E9)/E9</f>
        <v>-3.9913125130666187E-2</v>
      </c>
      <c r="M9" s="114">
        <v>2022927</v>
      </c>
      <c r="N9" s="72">
        <f>IF(M9=0,0,H9/M9)</f>
        <v>3.3764634116802042E-2</v>
      </c>
      <c r="O9" s="72">
        <f>IF(M9=0,0,J9/M9)</f>
        <v>3.6378532196169218E-2</v>
      </c>
      <c r="P9" s="71" t="s">
        <v>12</v>
      </c>
      <c r="Q9" s="69"/>
    </row>
    <row r="10" spans="1:17" ht="12.95" customHeight="1">
      <c r="A10" s="70" t="s">
        <v>17</v>
      </c>
      <c r="B10" s="69"/>
      <c r="C10" s="58">
        <v>15545</v>
      </c>
      <c r="D10" s="62">
        <v>2033.7</v>
      </c>
      <c r="E10" s="80">
        <v>17578.7</v>
      </c>
      <c r="F10" s="115">
        <v>508944</v>
      </c>
      <c r="G10" s="69"/>
      <c r="H10" s="58">
        <v>16411.599999999999</v>
      </c>
      <c r="I10" s="62">
        <v>1560.8</v>
      </c>
      <c r="J10" s="80">
        <v>17972.400000000001</v>
      </c>
      <c r="K10" s="82">
        <f>(H10-C10)/C10</f>
        <v>5.5747828883885402E-2</v>
      </c>
      <c r="L10" s="83">
        <f>(J10-E10)/E10</f>
        <v>2.2396422943676195E-2</v>
      </c>
      <c r="M10" s="115">
        <v>509052</v>
      </c>
      <c r="N10" s="72">
        <f>IF(M10=0,0,H10/M10)</f>
        <v>3.2239535450209404E-2</v>
      </c>
      <c r="O10" s="72">
        <f>IF(M10=0,0,J10/M10)</f>
        <v>3.5305626930058231E-2</v>
      </c>
      <c r="P10" s="71" t="s">
        <v>12</v>
      </c>
      <c r="Q10" s="69"/>
    </row>
    <row r="11" spans="1:17">
      <c r="A11" s="70" t="s">
        <v>18</v>
      </c>
      <c r="B11" s="69"/>
      <c r="C11" s="58">
        <v>20960.09</v>
      </c>
      <c r="D11" s="62">
        <v>2860.9</v>
      </c>
      <c r="E11" s="80">
        <v>23820.99</v>
      </c>
      <c r="F11" s="116">
        <v>545001</v>
      </c>
      <c r="G11" s="69"/>
      <c r="H11" s="58">
        <v>21686.6</v>
      </c>
      <c r="I11" s="62">
        <v>1874.75</v>
      </c>
      <c r="J11" s="80">
        <v>23561.35</v>
      </c>
      <c r="K11" s="82">
        <f>(H11-C11)/C11</f>
        <v>3.4661587808067544E-2</v>
      </c>
      <c r="L11" s="83">
        <f>(J11-E11)/E11</f>
        <v>-1.089963095572447E-2</v>
      </c>
      <c r="M11" s="116">
        <v>545150</v>
      </c>
      <c r="N11" s="119">
        <f>IF(M11=0,0,H11/M11)</f>
        <v>3.9780977712556176E-2</v>
      </c>
      <c r="O11" s="72">
        <f>IF(M11=0,0,J11/M11)</f>
        <v>4.3219939466201958E-2</v>
      </c>
      <c r="P11" s="71" t="s">
        <v>12</v>
      </c>
      <c r="Q11" s="69"/>
    </row>
    <row r="12" spans="1:17">
      <c r="A12" s="70" t="s">
        <v>19</v>
      </c>
      <c r="B12" s="69"/>
      <c r="C12" s="58" t="s">
        <v>12</v>
      </c>
      <c r="D12" s="62"/>
      <c r="E12" s="80"/>
      <c r="F12" s="114"/>
      <c r="G12" s="69"/>
      <c r="H12" s="58">
        <v>3046.3</v>
      </c>
      <c r="I12" s="62">
        <v>280.25</v>
      </c>
      <c r="J12" s="80">
        <v>3326.55</v>
      </c>
      <c r="K12" s="82"/>
      <c r="L12" s="83"/>
      <c r="M12" s="114">
        <v>7622</v>
      </c>
      <c r="N12" s="72">
        <f>IF(M12=0,0,H12/M12)</f>
        <v>0.39967200209918657</v>
      </c>
      <c r="O12" s="72">
        <f>IF(M12=0,0,J12/M12)</f>
        <v>0.43644056678037263</v>
      </c>
      <c r="P12" s="71"/>
      <c r="Q12" s="69" t="s">
        <v>20</v>
      </c>
    </row>
    <row r="13" spans="1:17">
      <c r="A13" s="70" t="s">
        <v>21</v>
      </c>
      <c r="B13" s="69"/>
      <c r="C13" s="58">
        <v>7887.13</v>
      </c>
      <c r="D13" s="62">
        <v>218.8</v>
      </c>
      <c r="E13" s="80">
        <v>8105.93</v>
      </c>
      <c r="F13" s="114">
        <v>1002028</v>
      </c>
      <c r="G13" s="69"/>
      <c r="H13" s="58">
        <v>7656.13</v>
      </c>
      <c r="I13" s="62">
        <v>1001.6</v>
      </c>
      <c r="J13" s="80">
        <v>8657.73</v>
      </c>
      <c r="K13" s="82">
        <f>(H13-C13)/C13</f>
        <v>-2.9288220176413981E-2</v>
      </c>
      <c r="L13" s="83">
        <f>(J13-E13)/E13</f>
        <v>6.807362017683341E-2</v>
      </c>
      <c r="M13" s="114">
        <v>1005496</v>
      </c>
      <c r="N13" s="72">
        <f t="shared" ref="N13:N17" si="0">IF(M13=0,0,H13/M13)</f>
        <v>7.6142819066411004E-3</v>
      </c>
      <c r="O13" s="72">
        <f>IF(M13=0,0,J13/M13)</f>
        <v>8.6104072020177103E-3</v>
      </c>
      <c r="P13" s="71" t="s">
        <v>22</v>
      </c>
      <c r="Q13" s="69"/>
    </row>
    <row r="14" spans="1:17">
      <c r="A14" s="70" t="s">
        <v>23</v>
      </c>
      <c r="B14" s="69"/>
      <c r="C14" s="58"/>
      <c r="D14" s="62"/>
      <c r="E14" s="80"/>
      <c r="F14" s="114"/>
      <c r="G14" s="69"/>
      <c r="H14" s="58">
        <v>15383</v>
      </c>
      <c r="I14" s="62">
        <v>1653.0150000000001</v>
      </c>
      <c r="J14" s="80">
        <v>17036.014999999999</v>
      </c>
      <c r="K14" s="82"/>
      <c r="L14" s="83"/>
      <c r="M14" s="114">
        <v>241931</v>
      </c>
      <c r="N14" s="72">
        <f>IF(M14=0,0,H14/M14)</f>
        <v>6.3584245094675751E-2</v>
      </c>
      <c r="O14" s="72">
        <f>IF(M14=0,0,J14/M14)</f>
        <v>7.0416833725318373E-2</v>
      </c>
      <c r="P14" s="71"/>
      <c r="Q14" s="69"/>
    </row>
    <row r="15" spans="1:17" ht="14.45" customHeight="1">
      <c r="A15" s="70" t="s">
        <v>24</v>
      </c>
      <c r="B15" s="69"/>
      <c r="C15" s="84"/>
      <c r="D15" s="62" t="s">
        <v>12</v>
      </c>
      <c r="E15" s="80" t="s">
        <v>12</v>
      </c>
      <c r="F15" s="114" t="s">
        <v>12</v>
      </c>
      <c r="G15" s="69"/>
      <c r="H15" s="84">
        <v>8659.3700000000008</v>
      </c>
      <c r="I15" s="62">
        <v>706.2</v>
      </c>
      <c r="J15" s="80">
        <v>9365.57</v>
      </c>
      <c r="K15" s="82"/>
      <c r="L15" s="83" t="s">
        <v>12</v>
      </c>
      <c r="M15" s="114">
        <v>242765</v>
      </c>
      <c r="N15" s="72">
        <f t="shared" si="0"/>
        <v>3.5669762939468212E-2</v>
      </c>
      <c r="O15" s="72">
        <f t="shared" ref="O15:O17" si="1">IF(M15=0,0,J15/M15)</f>
        <v>3.8578748995942574E-2</v>
      </c>
      <c r="P15" s="71" t="s">
        <v>25</v>
      </c>
      <c r="Q15" s="69"/>
    </row>
    <row r="16" spans="1:17">
      <c r="A16" s="70" t="s">
        <v>26</v>
      </c>
      <c r="B16" s="69"/>
      <c r="C16" s="84">
        <v>92916.298999999999</v>
      </c>
      <c r="D16" s="62">
        <v>8735.83</v>
      </c>
      <c r="E16" s="80">
        <v>101652.129</v>
      </c>
      <c r="F16" s="114">
        <v>1638400</v>
      </c>
      <c r="G16" s="69"/>
      <c r="H16" s="84">
        <v>92792.86</v>
      </c>
      <c r="I16" s="62">
        <v>7685.19</v>
      </c>
      <c r="J16" s="80">
        <v>100478.054</v>
      </c>
      <c r="K16" s="82">
        <f>(H16-C16)/C16</f>
        <v>-1.3284967366166672E-3</v>
      </c>
      <c r="L16" s="83">
        <f>(J16-E16)/E16</f>
        <v>-1.1549930252813466E-2</v>
      </c>
      <c r="M16" s="114">
        <v>1640479</v>
      </c>
      <c r="N16" s="72">
        <f t="shared" si="0"/>
        <v>5.6564491224819095E-2</v>
      </c>
      <c r="O16" s="72">
        <f t="shared" si="1"/>
        <v>6.1249216844592343E-2</v>
      </c>
      <c r="P16" s="71" t="s">
        <v>12</v>
      </c>
      <c r="Q16" s="69"/>
    </row>
    <row r="17" spans="1:16" ht="15" customHeight="1">
      <c r="A17" s="70" t="s">
        <v>27</v>
      </c>
      <c r="B17" s="69"/>
      <c r="C17" s="84" t="s">
        <v>12</v>
      </c>
      <c r="D17" s="62" t="s">
        <v>12</v>
      </c>
      <c r="E17" s="80" t="s">
        <v>12</v>
      </c>
      <c r="F17" s="114" t="s">
        <v>12</v>
      </c>
      <c r="G17" s="69"/>
      <c r="H17" s="84">
        <v>30940.11</v>
      </c>
      <c r="I17" s="62">
        <v>1809.8</v>
      </c>
      <c r="J17" s="80">
        <v>32749.91</v>
      </c>
      <c r="K17" s="82" t="s">
        <v>12</v>
      </c>
      <c r="L17" s="83" t="s">
        <v>12</v>
      </c>
      <c r="M17" s="114">
        <v>399708</v>
      </c>
      <c r="N17" s="72">
        <f t="shared" si="0"/>
        <v>7.7406781950824108E-2</v>
      </c>
      <c r="O17" s="72">
        <f t="shared" si="1"/>
        <v>8.1934587248691543E-2</v>
      </c>
      <c r="P17" s="71" t="s">
        <v>12</v>
      </c>
    </row>
    <row r="18" spans="1:16">
      <c r="A18" s="70" t="s">
        <v>28</v>
      </c>
      <c r="B18" s="69"/>
      <c r="C18" s="84">
        <v>22622.92</v>
      </c>
      <c r="D18" s="62">
        <v>2189.6799999999998</v>
      </c>
      <c r="E18" s="80">
        <v>24812.6</v>
      </c>
      <c r="F18" s="114">
        <v>818701</v>
      </c>
      <c r="G18" s="69"/>
      <c r="H18" s="84">
        <v>24154.35</v>
      </c>
      <c r="I18" s="62">
        <v>1467.7719999999999</v>
      </c>
      <c r="J18" s="80">
        <v>25622.121999999999</v>
      </c>
      <c r="K18" s="82">
        <f>(H18-C18)/C18</f>
        <v>6.7693737147989749E-2</v>
      </c>
      <c r="L18" s="83">
        <f>(J18-E18)/E18</f>
        <v>3.2625440300492525E-2</v>
      </c>
      <c r="M18" s="114">
        <v>820178</v>
      </c>
      <c r="N18" s="72">
        <f>IF(M18=0,0,H18/M18)</f>
        <v>2.9450131556808399E-2</v>
      </c>
      <c r="O18" s="72">
        <f>IF(M18=0,0,J18/M18)</f>
        <v>3.1239708941229828E-2</v>
      </c>
      <c r="P18" s="71" t="s">
        <v>12</v>
      </c>
    </row>
    <row r="19" spans="1:16">
      <c r="A19" s="70" t="s">
        <v>29</v>
      </c>
      <c r="B19" s="69"/>
      <c r="C19" s="84"/>
      <c r="D19" s="62"/>
      <c r="E19" s="80"/>
      <c r="F19" s="114"/>
      <c r="G19" s="69"/>
      <c r="H19" s="84">
        <v>54646.36</v>
      </c>
      <c r="I19" s="62">
        <v>3074.5</v>
      </c>
      <c r="J19" s="80">
        <v>57720.86</v>
      </c>
      <c r="K19" s="82"/>
      <c r="L19" s="83"/>
      <c r="M19" s="114">
        <v>723226</v>
      </c>
      <c r="N19" s="72">
        <f>IF(M19=0,0,H19/M19)</f>
        <v>7.5559175140274271E-2</v>
      </c>
      <c r="O19" s="72">
        <f>IF(M19=0,0,J19/M19)</f>
        <v>7.9810266776913441E-2</v>
      </c>
      <c r="P19" s="71"/>
    </row>
    <row r="20" spans="1:16" ht="15.95" customHeight="1">
      <c r="A20" s="120" t="s">
        <v>30</v>
      </c>
      <c r="B20" s="69"/>
      <c r="C20" s="84">
        <v>118779.26</v>
      </c>
      <c r="D20" s="62">
        <v>10233.719999999999</v>
      </c>
      <c r="E20" s="80">
        <v>129012.98</v>
      </c>
      <c r="F20" s="114">
        <v>2034002</v>
      </c>
      <c r="G20" s="69"/>
      <c r="H20" s="84" t="s">
        <v>12</v>
      </c>
      <c r="I20" s="62" t="s">
        <v>12</v>
      </c>
      <c r="J20" s="80" t="s">
        <v>12</v>
      </c>
      <c r="K20" s="82">
        <f>((H6+H7+H12+H19)-C20)/C20</f>
        <v>1.9552487530230509E-2</v>
      </c>
      <c r="L20" s="83">
        <f>((J6+J7+J12+J19)-E20)/E20</f>
        <v>1.3199137017066039E-2</v>
      </c>
      <c r="M20" s="114" t="s">
        <v>12</v>
      </c>
      <c r="N20" s="72" t="s">
        <v>12</v>
      </c>
      <c r="O20" s="72" t="s">
        <v>12</v>
      </c>
      <c r="P20" s="71" t="s">
        <v>12</v>
      </c>
    </row>
    <row r="21" spans="1:16" ht="15.95" customHeight="1">
      <c r="A21" s="120" t="s">
        <v>31</v>
      </c>
      <c r="B21" s="69"/>
      <c r="C21" s="84">
        <v>43458.51</v>
      </c>
      <c r="D21" s="62">
        <v>7045.7150000000001</v>
      </c>
      <c r="E21" s="80">
        <v>50504.224999999999</v>
      </c>
      <c r="F21" s="114">
        <v>640189</v>
      </c>
      <c r="G21" s="69"/>
      <c r="H21" s="84"/>
      <c r="I21" s="121"/>
      <c r="J21" s="84"/>
      <c r="K21" s="82">
        <f>((H14+H17)-C21)/C21</f>
        <v>6.5915743544820063E-2</v>
      </c>
      <c r="L21" s="83">
        <f>((J14+J17)-E21)/E21</f>
        <v>-1.4222572467946903E-2</v>
      </c>
      <c r="M21" s="114"/>
      <c r="N21" s="72"/>
      <c r="O21" s="72"/>
      <c r="P21" s="71"/>
    </row>
    <row r="22" spans="1:16" ht="15.95" customHeight="1" thickBot="1">
      <c r="A22" s="120" t="s">
        <v>32</v>
      </c>
      <c r="B22" s="69"/>
      <c r="C22" s="84">
        <v>10088.959999999999</v>
      </c>
      <c r="D22" s="62">
        <v>3249.4</v>
      </c>
      <c r="E22" s="80">
        <v>13338.36</v>
      </c>
      <c r="F22" s="114">
        <v>335496</v>
      </c>
      <c r="G22" s="69"/>
      <c r="H22" s="84"/>
      <c r="I22" s="122"/>
      <c r="J22" s="85"/>
      <c r="K22" s="82">
        <f>((H8+H15)-C22)/C22</f>
        <v>7.7164544214666536E-2</v>
      </c>
      <c r="L22" s="83">
        <f>((J15+J8)-E22)/E22</f>
        <v>-0.12743620655013066</v>
      </c>
      <c r="M22" s="114"/>
      <c r="N22" s="72"/>
      <c r="O22" s="72"/>
      <c r="P22" s="71"/>
    </row>
    <row r="23" spans="1:16" ht="12.75">
      <c r="A23" s="74" t="s">
        <v>33</v>
      </c>
      <c r="B23" s="69"/>
      <c r="C23" s="73">
        <f>SUM(C5:C22)</f>
        <v>410922.00400000002</v>
      </c>
      <c r="D23" s="64">
        <f>SUM(D5:D22)</f>
        <v>49704.985000000008</v>
      </c>
      <c r="E23" s="66">
        <v>460627</v>
      </c>
      <c r="F23" s="28">
        <v>9854040</v>
      </c>
      <c r="G23" s="69"/>
      <c r="H23" s="73">
        <f>SUM(H5:H20)</f>
        <v>423043.52999999997</v>
      </c>
      <c r="I23" s="64">
        <f>SUM(I5:I20)</f>
        <v>34124.826999999997</v>
      </c>
      <c r="J23" s="66">
        <v>457168.35600000003</v>
      </c>
      <c r="K23" s="9">
        <f>(H23-C23)/C23</f>
        <v>2.9498361932450701E-2</v>
      </c>
      <c r="L23" s="9">
        <f>(J23-E23)/E23</f>
        <v>-7.5085568149499942E-3</v>
      </c>
      <c r="M23" s="28">
        <v>9859127</v>
      </c>
      <c r="N23" s="36">
        <f>IF(M23=0,0,H23/M23)</f>
        <v>4.2908822454564177E-2</v>
      </c>
      <c r="O23" s="37">
        <f>IF(M23=0,0,J23/M23)</f>
        <v>4.6370064611197324E-2</v>
      </c>
      <c r="P23" s="86">
        <f>(M23-F23)/F23</f>
        <v>5.1623496555727396E-4</v>
      </c>
    </row>
    <row r="24" spans="1:16">
      <c r="A24" s="69"/>
      <c r="B24" s="69"/>
      <c r="C24" s="69"/>
      <c r="D24" s="69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>
      <c r="A25" s="69"/>
      <c r="B25" s="69"/>
      <c r="C25" s="69"/>
      <c r="D25" s="69"/>
      <c r="E25" s="69"/>
      <c r="F25" s="117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>
      <c r="A27" s="69"/>
      <c r="B27" s="69"/>
      <c r="C27" s="69"/>
      <c r="D27" s="69"/>
      <c r="E27" s="69"/>
      <c r="F27" s="69"/>
      <c r="G27" s="69"/>
      <c r="H27" s="69" t="s">
        <v>12</v>
      </c>
      <c r="I27" s="69"/>
      <c r="J27" s="69"/>
      <c r="K27" s="69"/>
      <c r="L27" s="69"/>
      <c r="M27" s="69"/>
      <c r="N27" s="69"/>
      <c r="O27" s="69"/>
      <c r="P27" s="69"/>
    </row>
    <row r="28" spans="1:16">
      <c r="A28" s="69"/>
      <c r="B28" s="69"/>
      <c r="C28" s="69" t="s">
        <v>34</v>
      </c>
      <c r="D28" s="69"/>
      <c r="E28" s="69"/>
      <c r="F28" s="69"/>
      <c r="G28" s="69"/>
      <c r="H28" s="69" t="s">
        <v>34</v>
      </c>
      <c r="I28" s="69"/>
      <c r="J28" s="69"/>
      <c r="K28" s="69"/>
      <c r="L28" s="69"/>
      <c r="M28" s="69"/>
      <c r="N28" s="69"/>
      <c r="O28" s="69"/>
      <c r="P28" s="69"/>
    </row>
    <row r="29" spans="1:16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6">
      <c r="B33" s="69"/>
      <c r="C33" s="69"/>
      <c r="D33" s="69"/>
      <c r="E33" s="69"/>
      <c r="F33" s="69"/>
    </row>
  </sheetData>
  <mergeCells count="2">
    <mergeCell ref="C3:F3"/>
    <mergeCell ref="H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6"/>
  <sheetViews>
    <sheetView zoomScale="120" zoomScaleNormal="120" workbookViewId="0">
      <pane xSplit="1" topLeftCell="AJ1" activePane="topRight" state="frozen"/>
      <selection pane="topRight" activeCell="AP27" sqref="AP27"/>
    </sheetView>
  </sheetViews>
  <sheetFormatPr defaultColWidth="11.42578125" defaultRowHeight="12.6"/>
  <cols>
    <col min="1" max="1" width="31.7109375" style="5" bestFit="1" customWidth="1"/>
    <col min="2" max="4" width="11.42578125" style="55"/>
    <col min="5" max="5" width="12.5703125" style="55" customWidth="1"/>
    <col min="6" max="6" width="3.7109375" style="5" customWidth="1"/>
    <col min="7" max="9" width="11.42578125" style="55"/>
    <col min="10" max="10" width="11.42578125" style="5"/>
    <col min="11" max="11" width="12.85546875" style="5" bestFit="1" customWidth="1"/>
    <col min="12" max="14" width="11.42578125" style="5"/>
    <col min="15" max="15" width="13.5703125" style="5" customWidth="1"/>
    <col min="16" max="16" width="2.85546875" style="5" customWidth="1"/>
    <col min="17" max="19" width="11.42578125" style="55"/>
    <col min="20" max="20" width="11.42578125" style="5"/>
    <col min="21" max="21" width="12.85546875" style="5" bestFit="1" customWidth="1"/>
    <col min="22" max="24" width="11.42578125" style="5"/>
    <col min="25" max="25" width="17" style="5" customWidth="1"/>
    <col min="26" max="16384" width="11.42578125" style="5"/>
  </cols>
  <sheetData>
    <row r="1" spans="1:45" ht="16.5" customHeight="1">
      <c r="A1" s="69"/>
      <c r="B1" s="68"/>
      <c r="C1" s="68"/>
      <c r="D1" s="68"/>
      <c r="E1" s="68"/>
      <c r="F1" s="69"/>
      <c r="G1" s="68"/>
      <c r="H1" s="68"/>
      <c r="I1" s="68"/>
      <c r="J1" s="69"/>
      <c r="K1" s="69"/>
      <c r="L1" s="69"/>
      <c r="M1" s="69"/>
      <c r="N1" s="69"/>
      <c r="O1" s="69"/>
      <c r="P1" s="69"/>
      <c r="Q1" s="68"/>
      <c r="R1" s="68"/>
      <c r="S1" s="68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</row>
    <row r="2" spans="1:45" s="48" customFormat="1" ht="45.75" customHeight="1">
      <c r="A2" s="47" t="s">
        <v>0</v>
      </c>
      <c r="B2" s="78"/>
      <c r="C2" s="78"/>
      <c r="D2" s="78"/>
      <c r="E2" s="78"/>
      <c r="F2" s="79"/>
      <c r="G2" s="78"/>
      <c r="H2" s="78"/>
      <c r="I2" s="78"/>
      <c r="J2" s="79"/>
      <c r="K2" s="79"/>
      <c r="L2" s="79"/>
      <c r="M2" s="79"/>
      <c r="N2" s="79"/>
      <c r="O2" s="79"/>
      <c r="P2" s="79"/>
      <c r="Q2" s="78"/>
      <c r="R2" s="78"/>
      <c r="S2" s="78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</row>
    <row r="3" spans="1:45" s="1" customFormat="1" ht="13.5" thickBot="1">
      <c r="B3" s="123">
        <v>2019</v>
      </c>
      <c r="C3" s="123"/>
      <c r="D3" s="123"/>
      <c r="E3" s="76"/>
      <c r="G3" s="123">
        <v>2020</v>
      </c>
      <c r="H3" s="123"/>
      <c r="I3" s="123"/>
      <c r="J3" s="123"/>
      <c r="K3" s="123"/>
      <c r="L3" s="123"/>
      <c r="M3" s="123"/>
      <c r="N3" s="123"/>
      <c r="Q3" s="123">
        <v>2021</v>
      </c>
      <c r="R3" s="123"/>
      <c r="S3" s="123"/>
      <c r="T3" s="123"/>
      <c r="U3" s="123"/>
      <c r="V3" s="123"/>
      <c r="W3" s="123"/>
      <c r="X3" s="123"/>
      <c r="AA3" s="123">
        <v>2022</v>
      </c>
      <c r="AB3" s="123"/>
      <c r="AC3" s="123"/>
      <c r="AD3" s="123"/>
      <c r="AE3" s="123"/>
      <c r="AF3" s="123"/>
      <c r="AG3" s="123"/>
      <c r="AH3" s="123"/>
      <c r="AK3" s="123">
        <v>2023</v>
      </c>
      <c r="AL3" s="123"/>
      <c r="AM3" s="123"/>
      <c r="AN3" s="123"/>
      <c r="AO3" s="123"/>
      <c r="AP3" s="123"/>
      <c r="AQ3" s="123"/>
      <c r="AR3" s="123"/>
    </row>
    <row r="4" spans="1:45" ht="70.5" customHeight="1" thickBot="1">
      <c r="A4" s="2" t="s">
        <v>1</v>
      </c>
      <c r="B4" s="56" t="s">
        <v>2</v>
      </c>
      <c r="C4" s="60" t="s">
        <v>3</v>
      </c>
      <c r="D4" s="60" t="s">
        <v>4</v>
      </c>
      <c r="E4" s="77" t="s">
        <v>35</v>
      </c>
      <c r="F4" s="69"/>
      <c r="G4" s="56" t="s">
        <v>2</v>
      </c>
      <c r="H4" s="60" t="s">
        <v>3</v>
      </c>
      <c r="I4" s="60" t="s">
        <v>4</v>
      </c>
      <c r="J4" s="17" t="s">
        <v>36</v>
      </c>
      <c r="K4" s="17" t="s">
        <v>37</v>
      </c>
      <c r="L4" s="4" t="s">
        <v>38</v>
      </c>
      <c r="M4" s="18" t="s">
        <v>8</v>
      </c>
      <c r="N4" s="18" t="s">
        <v>9</v>
      </c>
      <c r="O4" s="15" t="s">
        <v>39</v>
      </c>
      <c r="P4" s="69"/>
      <c r="Q4" s="56" t="s">
        <v>2</v>
      </c>
      <c r="R4" s="60" t="s">
        <v>3</v>
      </c>
      <c r="S4" s="60" t="s">
        <v>4</v>
      </c>
      <c r="T4" s="17" t="s">
        <v>40</v>
      </c>
      <c r="U4" s="17" t="s">
        <v>41</v>
      </c>
      <c r="V4" s="4" t="s">
        <v>5</v>
      </c>
      <c r="W4" s="18" t="s">
        <v>8</v>
      </c>
      <c r="X4" s="18" t="s">
        <v>9</v>
      </c>
      <c r="Y4" s="15" t="s">
        <v>42</v>
      </c>
      <c r="Z4" s="69"/>
      <c r="AA4" s="56" t="s">
        <v>2</v>
      </c>
      <c r="AB4" s="60" t="s">
        <v>3</v>
      </c>
      <c r="AC4" s="60" t="s">
        <v>4</v>
      </c>
      <c r="AD4" s="17" t="s">
        <v>43</v>
      </c>
      <c r="AE4" s="17" t="s">
        <v>44</v>
      </c>
      <c r="AF4" s="4" t="s">
        <v>45</v>
      </c>
      <c r="AG4" s="18" t="s">
        <v>8</v>
      </c>
      <c r="AH4" s="18" t="s">
        <v>9</v>
      </c>
      <c r="AI4" s="15" t="s">
        <v>46</v>
      </c>
      <c r="AJ4" s="69"/>
      <c r="AK4" s="56" t="s">
        <v>2</v>
      </c>
      <c r="AL4" s="60" t="s">
        <v>3</v>
      </c>
      <c r="AM4" s="60" t="s">
        <v>4</v>
      </c>
      <c r="AN4" s="17" t="s">
        <v>47</v>
      </c>
      <c r="AO4" s="17" t="s">
        <v>48</v>
      </c>
      <c r="AP4" s="4" t="s">
        <v>5</v>
      </c>
      <c r="AQ4" s="18" t="s">
        <v>8</v>
      </c>
      <c r="AR4" s="18" t="s">
        <v>9</v>
      </c>
      <c r="AS4" s="15" t="s">
        <v>49</v>
      </c>
    </row>
    <row r="5" spans="1:45">
      <c r="A5" s="70" t="s">
        <v>11</v>
      </c>
      <c r="B5" s="57">
        <v>11485</v>
      </c>
      <c r="C5" s="61">
        <v>2344</v>
      </c>
      <c r="D5" s="80">
        <f>SUM(B5:C5)</f>
        <v>13829</v>
      </c>
      <c r="E5" s="81">
        <v>300571</v>
      </c>
      <c r="F5" s="69"/>
      <c r="G5" s="57">
        <v>12313.35</v>
      </c>
      <c r="H5" s="61">
        <v>1857.8</v>
      </c>
      <c r="I5" s="80">
        <f t="shared" ref="I5:I15" si="0">SUM(G5:H5)</f>
        <v>14171.15</v>
      </c>
      <c r="J5" s="82">
        <f t="shared" ref="J5:J16" si="1">(G5-B5)/B5</f>
        <v>7.212451023073578E-2</v>
      </c>
      <c r="K5" s="83">
        <f t="shared" ref="K5:K16" si="2">(I5-D5)/D5</f>
        <v>2.4741485284546939E-2</v>
      </c>
      <c r="L5" s="42">
        <v>302713</v>
      </c>
      <c r="M5" s="72">
        <f t="shared" ref="M5:M15" si="3">IF(L5=0,0,G5/L5)</f>
        <v>4.0676647517615697E-2</v>
      </c>
      <c r="N5" s="72">
        <f t="shared" ref="N5:N15" si="4">IF(L5=0,0,I5/L5)</f>
        <v>4.6813813744371734E-2</v>
      </c>
      <c r="O5" s="71">
        <f t="shared" ref="O5:O16" si="5">(L5-E5)/E5</f>
        <v>7.126436016781393E-3</v>
      </c>
      <c r="P5" s="69"/>
      <c r="Q5" s="57">
        <v>12188.9</v>
      </c>
      <c r="R5" s="61">
        <v>1246.3</v>
      </c>
      <c r="S5" s="80">
        <v>13435</v>
      </c>
      <c r="T5" s="82">
        <f t="shared" ref="T5:T16" si="6">(Q5-G5)/G5</f>
        <v>-1.0106916476832114E-2</v>
      </c>
      <c r="U5" s="83">
        <f t="shared" ref="U5:U16" si="7">(S5-I5)/I5</f>
        <v>-5.1947089685734728E-2</v>
      </c>
      <c r="V5" s="42">
        <v>303132</v>
      </c>
      <c r="W5" s="72">
        <f t="shared" ref="W5:W16" si="8">IF(V5=0,0,Q5/V5)</f>
        <v>4.0209875565760132E-2</v>
      </c>
      <c r="X5" s="72">
        <f t="shared" ref="X5:X16" si="9">IF(V5=0,0,S5/V5)</f>
        <v>4.43206259979151E-2</v>
      </c>
      <c r="Y5" s="71">
        <f t="shared" ref="Y5:Y16" si="10">(V5-L5)/L5</f>
        <v>1.3841493427768216E-3</v>
      </c>
      <c r="Z5" s="69"/>
      <c r="AA5" s="57">
        <v>12091.25</v>
      </c>
      <c r="AB5" s="61">
        <v>2350.4</v>
      </c>
      <c r="AC5" s="80">
        <v>14442</v>
      </c>
      <c r="AD5" s="82">
        <f>(AA5-Q5)/Q5</f>
        <v>-8.0113874098564786E-3</v>
      </c>
      <c r="AE5" s="83">
        <f>(AC5-S5)/S5</f>
        <v>7.4953479717156685E-2</v>
      </c>
      <c r="AF5" s="113">
        <v>305203</v>
      </c>
      <c r="AG5" s="72">
        <f t="shared" ref="AG5:AG16" si="11">IF(AF5=0,0,AA5/AF5)</f>
        <v>3.9617074537275192E-2</v>
      </c>
      <c r="AH5" s="72">
        <f t="shared" ref="AH5:AH16" si="12">IF(AF5=0,0,AC5/AF5)</f>
        <v>4.7319325170460315E-2</v>
      </c>
      <c r="AI5" s="71">
        <f>(AF5-V5)/V5</f>
        <v>6.8320071783909324E-3</v>
      </c>
      <c r="AJ5" s="69"/>
      <c r="AK5" s="57">
        <v>12643.55</v>
      </c>
      <c r="AL5" s="61">
        <v>2507.0500000000002</v>
      </c>
      <c r="AM5" s="80">
        <v>15150.6</v>
      </c>
      <c r="AN5" s="82">
        <f>(AK5-AA5)/AA5</f>
        <v>4.5677659464488721E-2</v>
      </c>
      <c r="AO5" s="83">
        <f>(AM5-AC5)/AC5</f>
        <v>4.9065226422933136E-2</v>
      </c>
      <c r="AP5" s="113">
        <v>309490</v>
      </c>
      <c r="AQ5" s="72">
        <f>IF(AP5=0,0,AK5/AP5)</f>
        <v>4.0852854696436069E-2</v>
      </c>
      <c r="AR5" s="72">
        <f>IF(AP5=0,0,AM5/AP5)</f>
        <v>4.8953439529548615E-2</v>
      </c>
      <c r="AS5" s="71">
        <f>(AP5-AF5)/AF5</f>
        <v>1.4046388796964644E-2</v>
      </c>
    </row>
    <row r="6" spans="1:45">
      <c r="A6" s="70" t="s">
        <v>16</v>
      </c>
      <c r="B6" s="58">
        <v>64949</v>
      </c>
      <c r="C6" s="84">
        <v>6373</v>
      </c>
      <c r="D6" s="80">
        <f t="shared" ref="D6:D15" si="13">SUM(B6:C6)</f>
        <v>71322</v>
      </c>
      <c r="E6" s="84">
        <v>2039659</v>
      </c>
      <c r="F6" s="69"/>
      <c r="G6" s="58">
        <v>62942.25</v>
      </c>
      <c r="H6" s="84">
        <v>5727.2</v>
      </c>
      <c r="I6" s="80">
        <f t="shared" si="0"/>
        <v>68669.45</v>
      </c>
      <c r="J6" s="82">
        <f t="shared" si="1"/>
        <v>-3.0897319435249194E-2</v>
      </c>
      <c r="K6" s="83">
        <f t="shared" si="2"/>
        <v>-3.7191189254367554E-2</v>
      </c>
      <c r="L6" s="43">
        <v>2007177</v>
      </c>
      <c r="M6" s="72">
        <f t="shared" si="3"/>
        <v>3.1358594682980127E-2</v>
      </c>
      <c r="N6" s="72">
        <f t="shared" si="4"/>
        <v>3.4211955398054078E-2</v>
      </c>
      <c r="O6" s="71">
        <f t="shared" si="5"/>
        <v>-1.5925211027921823E-2</v>
      </c>
      <c r="P6" s="69"/>
      <c r="Q6" s="58">
        <v>64497.27</v>
      </c>
      <c r="R6" s="84">
        <v>6261.2</v>
      </c>
      <c r="S6" s="80">
        <v>70758</v>
      </c>
      <c r="T6" s="82">
        <f t="shared" si="6"/>
        <v>2.4705503854723924E-2</v>
      </c>
      <c r="U6" s="83">
        <f t="shared" si="7"/>
        <v>3.0414543876498255E-2</v>
      </c>
      <c r="V6" s="43">
        <v>2010539</v>
      </c>
      <c r="W6" s="72">
        <f t="shared" si="8"/>
        <v>3.2079591592105397E-2</v>
      </c>
      <c r="X6" s="72">
        <f t="shared" si="9"/>
        <v>3.5193547600916968E-2</v>
      </c>
      <c r="Y6" s="71">
        <f t="shared" si="10"/>
        <v>1.6749893008937429E-3</v>
      </c>
      <c r="Z6" s="69"/>
      <c r="AA6" s="58">
        <v>65339.504999999997</v>
      </c>
      <c r="AB6" s="84">
        <v>9730.0400000000009</v>
      </c>
      <c r="AC6" s="80">
        <v>75070</v>
      </c>
      <c r="AD6" s="82">
        <f>(AA6-Q6)/Q6</f>
        <v>1.3058459683642434E-2</v>
      </c>
      <c r="AE6" s="83">
        <f>(AC6-S6)/S6</f>
        <v>6.0940105712428277E-2</v>
      </c>
      <c r="AF6" s="114">
        <v>2017880</v>
      </c>
      <c r="AG6" s="72">
        <f t="shared" si="11"/>
        <v>3.2380272860626003E-2</v>
      </c>
      <c r="AH6" s="72">
        <f t="shared" si="12"/>
        <v>3.7202410450571891E-2</v>
      </c>
      <c r="AI6" s="71">
        <f>(AF6-V6)/V6</f>
        <v>3.6512596870789376E-3</v>
      </c>
      <c r="AJ6" s="69"/>
      <c r="AK6" s="58">
        <v>66020.285000000003</v>
      </c>
      <c r="AL6" s="84">
        <v>10630.19</v>
      </c>
      <c r="AM6" s="80">
        <v>76650.475000000006</v>
      </c>
      <c r="AN6" s="82">
        <f>(AK6-AA6)/AA6</f>
        <v>1.0419117806295076E-2</v>
      </c>
      <c r="AO6" s="83">
        <f>(AM6-AC6)/AC6</f>
        <v>2.1053350206474034E-2</v>
      </c>
      <c r="AP6" s="114">
        <v>2021789</v>
      </c>
      <c r="AQ6" s="72">
        <f>IF(AP6=0,0,AK6/AP6)</f>
        <v>3.2654389256247807E-2</v>
      </c>
      <c r="AR6" s="72">
        <f>IF(AP6=0,0,AM6/AP6)</f>
        <v>3.7912203004368907E-2</v>
      </c>
      <c r="AS6" s="71">
        <f>(AP6-AF6)/AF6</f>
        <v>1.9371815965270481E-3</v>
      </c>
    </row>
    <row r="7" spans="1:45">
      <c r="A7" s="70" t="s">
        <v>17</v>
      </c>
      <c r="B7" s="84">
        <v>16986.099999999999</v>
      </c>
      <c r="C7" s="62">
        <v>1453.7</v>
      </c>
      <c r="D7" s="80">
        <f t="shared" si="13"/>
        <v>18439.8</v>
      </c>
      <c r="E7" s="84">
        <v>515146</v>
      </c>
      <c r="F7" s="69"/>
      <c r="G7" s="58">
        <v>15358.25</v>
      </c>
      <c r="H7" s="62">
        <v>2981.3</v>
      </c>
      <c r="I7" s="80">
        <f t="shared" si="0"/>
        <v>18339.55</v>
      </c>
      <c r="J7" s="82">
        <f t="shared" si="1"/>
        <v>-9.5834240938178786E-2</v>
      </c>
      <c r="K7" s="83">
        <f t="shared" si="2"/>
        <v>-5.4366099415394959E-3</v>
      </c>
      <c r="L7" s="75">
        <v>507584</v>
      </c>
      <c r="M7" s="72">
        <f t="shared" si="3"/>
        <v>3.0257553429580128E-2</v>
      </c>
      <c r="N7" s="72">
        <f t="shared" si="4"/>
        <v>3.6131064020930526E-2</v>
      </c>
      <c r="O7" s="71">
        <f t="shared" si="5"/>
        <v>-1.4679333625807053E-2</v>
      </c>
      <c r="P7" s="69"/>
      <c r="Q7" s="58">
        <v>15009.15</v>
      </c>
      <c r="R7" s="62">
        <v>2199.1999999999998</v>
      </c>
      <c r="S7" s="80">
        <v>17208</v>
      </c>
      <c r="T7" s="82">
        <f t="shared" si="6"/>
        <v>-2.2730454316084212E-2</v>
      </c>
      <c r="U7" s="83">
        <f t="shared" si="7"/>
        <v>-6.1699987186163201E-2</v>
      </c>
      <c r="V7" s="75">
        <v>507686</v>
      </c>
      <c r="W7" s="72">
        <f t="shared" si="8"/>
        <v>2.9563844581099341E-2</v>
      </c>
      <c r="X7" s="72">
        <f t="shared" si="9"/>
        <v>3.389496657382713E-2</v>
      </c>
      <c r="Y7" s="71">
        <f t="shared" si="10"/>
        <v>2.0095196066069853E-4</v>
      </c>
      <c r="Z7" s="69"/>
      <c r="AA7" s="58">
        <v>15838</v>
      </c>
      <c r="AB7" s="62">
        <v>1516.4</v>
      </c>
      <c r="AC7" s="80">
        <v>17354</v>
      </c>
      <c r="AD7" s="82">
        <f>(AA7-Q7)/Q7</f>
        <v>5.5222980648471122E-2</v>
      </c>
      <c r="AE7" s="83">
        <f>(AC7-S7)/S7</f>
        <v>8.4844258484425856E-3</v>
      </c>
      <c r="AF7" s="115">
        <v>505995</v>
      </c>
      <c r="AG7" s="72">
        <f>IF(AF7=0,0,AA7/AF7)</f>
        <v>3.1300704552416528E-2</v>
      </c>
      <c r="AH7" s="72">
        <f>IF(AF7=0,0,AC7/AF7)</f>
        <v>3.429678158875088E-2</v>
      </c>
      <c r="AI7" s="71">
        <f>(AF7-V7)/V7</f>
        <v>-3.3307989584113015E-3</v>
      </c>
      <c r="AJ7" s="69"/>
      <c r="AK7" s="58">
        <v>15545</v>
      </c>
      <c r="AL7" s="62">
        <v>2033.7</v>
      </c>
      <c r="AM7" s="80">
        <v>17578.7</v>
      </c>
      <c r="AN7" s="82">
        <f>(AK7-AA7)/AA7</f>
        <v>-1.849981058214421E-2</v>
      </c>
      <c r="AO7" s="83">
        <f>(AM7-AC7)/AC7</f>
        <v>1.2948023510429915E-2</v>
      </c>
      <c r="AP7" s="115">
        <v>508944</v>
      </c>
      <c r="AQ7" s="72">
        <f>IF(AP7=0,0,AK7/AP7)</f>
        <v>3.0543635449086736E-2</v>
      </c>
      <c r="AR7" s="72">
        <f>IF(AP7=0,0,AM7/AP7)</f>
        <v>3.4539556414851146E-2</v>
      </c>
      <c r="AS7" s="71">
        <f>(AP7-AF7)/AF7</f>
        <v>5.82812083123351E-3</v>
      </c>
    </row>
    <row r="8" spans="1:45">
      <c r="A8" s="70" t="s">
        <v>18</v>
      </c>
      <c r="B8" s="84">
        <v>20401.375</v>
      </c>
      <c r="C8" s="62">
        <v>3488.9</v>
      </c>
      <c r="D8" s="80">
        <f t="shared" si="13"/>
        <v>23890.275000000001</v>
      </c>
      <c r="E8" s="84">
        <v>549520</v>
      </c>
      <c r="F8" s="69"/>
      <c r="G8" s="58">
        <v>19954.29</v>
      </c>
      <c r="H8" s="62">
        <v>2224.6999999999998</v>
      </c>
      <c r="I8" s="80">
        <f t="shared" si="0"/>
        <v>22178.99</v>
      </c>
      <c r="J8" s="82">
        <f t="shared" si="1"/>
        <v>-2.1914454295359952E-2</v>
      </c>
      <c r="K8" s="83">
        <f t="shared" si="2"/>
        <v>-7.1631029780946417E-2</v>
      </c>
      <c r="L8" s="43">
        <v>546801</v>
      </c>
      <c r="M8" s="72">
        <f t="shared" si="3"/>
        <v>3.6492782566235248E-2</v>
      </c>
      <c r="N8" s="72">
        <f t="shared" si="4"/>
        <v>4.056135595948069E-2</v>
      </c>
      <c r="O8" s="71">
        <f t="shared" si="5"/>
        <v>-4.9479545785412722E-3</v>
      </c>
      <c r="P8" s="69"/>
      <c r="Q8" s="58">
        <v>19961.79</v>
      </c>
      <c r="R8" s="62">
        <v>1925.01</v>
      </c>
      <c r="S8" s="80">
        <v>21887</v>
      </c>
      <c r="T8" s="82">
        <f t="shared" si="6"/>
        <v>3.7585902580347381E-4</v>
      </c>
      <c r="U8" s="83">
        <f t="shared" si="7"/>
        <v>-1.3165162164733452E-2</v>
      </c>
      <c r="V8" s="43">
        <v>547732</v>
      </c>
      <c r="W8" s="72">
        <f t="shared" si="8"/>
        <v>3.6444447284438374E-2</v>
      </c>
      <c r="X8" s="72">
        <f t="shared" si="9"/>
        <v>3.9959323172646478E-2</v>
      </c>
      <c r="Y8" s="71">
        <f t="shared" si="10"/>
        <v>1.7026303902150874E-3</v>
      </c>
      <c r="Z8" s="69"/>
      <c r="AA8" s="58">
        <v>20159.53</v>
      </c>
      <c r="AB8" s="62">
        <v>1947.58</v>
      </c>
      <c r="AC8" s="80">
        <v>22107</v>
      </c>
      <c r="AD8" s="82">
        <f>(AA8-Q8)/Q8</f>
        <v>9.9059252702286688E-3</v>
      </c>
      <c r="AE8" s="83">
        <f>(AC8-S8)/S8</f>
        <v>1.0051628820761183E-2</v>
      </c>
      <c r="AF8" s="116">
        <v>543557</v>
      </c>
      <c r="AG8" s="118">
        <f>IF(AF8=0,0,AA8/AF8)</f>
        <v>3.7088161867108692E-2</v>
      </c>
      <c r="AH8" s="72">
        <f>IF(AF8=0,0,AC8/AF8)</f>
        <v>4.0670987587318352E-2</v>
      </c>
      <c r="AI8" s="71">
        <f>(AF8-V8)/V8</f>
        <v>-7.6223408528258343E-3</v>
      </c>
      <c r="AJ8" s="69"/>
      <c r="AK8" s="58">
        <v>20960.09</v>
      </c>
      <c r="AL8" s="62">
        <v>2860.9</v>
      </c>
      <c r="AM8" s="80">
        <v>23820.99</v>
      </c>
      <c r="AN8" s="82">
        <f>(AK8-AA8)/AA8</f>
        <v>3.9711243268072287E-2</v>
      </c>
      <c r="AO8" s="83">
        <f>(AM8-AC8)/AC8</f>
        <v>7.7531551092414233E-2</v>
      </c>
      <c r="AP8" s="116">
        <v>545001</v>
      </c>
      <c r="AQ8" s="118">
        <f>IF(AP8=0,0,AK8/AP8)</f>
        <v>3.8458810167320792E-2</v>
      </c>
      <c r="AR8" s="72">
        <f>IF(AP8=0,0,AM8/AP8)</f>
        <v>4.3708158333654434E-2</v>
      </c>
      <c r="AS8" s="71">
        <f>(AP8-AF8)/AF8</f>
        <v>2.6565751153972811E-3</v>
      </c>
    </row>
    <row r="9" spans="1:45">
      <c r="A9" s="70" t="s">
        <v>19</v>
      </c>
      <c r="B9" s="58">
        <v>2138</v>
      </c>
      <c r="C9" s="62">
        <v>61</v>
      </c>
      <c r="D9" s="80">
        <f t="shared" si="13"/>
        <v>2199</v>
      </c>
      <c r="E9" s="84">
        <v>7398</v>
      </c>
      <c r="F9" s="69"/>
      <c r="G9" s="58">
        <v>2207.65</v>
      </c>
      <c r="H9" s="62">
        <v>20.350000000000001</v>
      </c>
      <c r="I9" s="80">
        <f t="shared" si="0"/>
        <v>2228</v>
      </c>
      <c r="J9" s="82">
        <f t="shared" si="1"/>
        <v>3.2577174929841017E-2</v>
      </c>
      <c r="K9" s="83">
        <f t="shared" si="2"/>
        <v>1.3187812642110049E-2</v>
      </c>
      <c r="L9" s="43">
        <v>7428</v>
      </c>
      <c r="M9" s="72">
        <f t="shared" si="3"/>
        <v>0.29720651588583741</v>
      </c>
      <c r="N9" s="72">
        <f t="shared" si="4"/>
        <v>0.29994614970382338</v>
      </c>
      <c r="O9" s="71">
        <f t="shared" si="5"/>
        <v>4.0551500405515001E-3</v>
      </c>
      <c r="P9" s="69"/>
      <c r="Q9" s="58">
        <v>1993.65</v>
      </c>
      <c r="R9" s="62">
        <v>108.25</v>
      </c>
      <c r="S9" s="80">
        <v>2102</v>
      </c>
      <c r="T9" s="82">
        <f t="shared" si="6"/>
        <v>-9.6935655561343509E-2</v>
      </c>
      <c r="U9" s="83">
        <f t="shared" si="7"/>
        <v>-5.6552962298025138E-2</v>
      </c>
      <c r="V9" s="43">
        <v>7203</v>
      </c>
      <c r="W9" s="72">
        <f t="shared" si="8"/>
        <v>0.27678050812161603</v>
      </c>
      <c r="X9" s="72">
        <f t="shared" si="9"/>
        <v>0.29182285158961546</v>
      </c>
      <c r="Y9" s="71">
        <f t="shared" si="10"/>
        <v>-3.0290791599353797E-2</v>
      </c>
      <c r="Z9" s="69"/>
      <c r="AA9" s="58"/>
      <c r="AB9" s="62" t="s">
        <v>12</v>
      </c>
      <c r="AC9" s="80"/>
      <c r="AD9" s="82"/>
      <c r="AE9" s="83"/>
      <c r="AF9" s="114"/>
      <c r="AG9" s="72"/>
      <c r="AH9" s="72"/>
      <c r="AI9" s="71"/>
      <c r="AJ9" s="69"/>
      <c r="AK9" s="58" t="s">
        <v>12</v>
      </c>
      <c r="AL9" s="62"/>
      <c r="AM9" s="80"/>
      <c r="AN9" s="82"/>
      <c r="AO9" s="83"/>
      <c r="AP9" s="114"/>
      <c r="AQ9" s="72"/>
      <c r="AR9" s="72"/>
      <c r="AS9" s="71"/>
    </row>
    <row r="10" spans="1:45">
      <c r="A10" s="70" t="s">
        <v>21</v>
      </c>
      <c r="B10" s="84">
        <v>7008.63</v>
      </c>
      <c r="C10" s="62">
        <v>989.2</v>
      </c>
      <c r="D10" s="80">
        <f t="shared" si="13"/>
        <v>7997.83</v>
      </c>
      <c r="E10" s="84">
        <v>992736</v>
      </c>
      <c r="F10" s="69"/>
      <c r="G10" s="58">
        <v>7734.63</v>
      </c>
      <c r="H10" s="62">
        <v>850.4</v>
      </c>
      <c r="I10" s="80">
        <f t="shared" si="0"/>
        <v>8585.0300000000007</v>
      </c>
      <c r="J10" s="82">
        <f t="shared" si="1"/>
        <v>0.10358657826137205</v>
      </c>
      <c r="K10" s="83">
        <f t="shared" si="2"/>
        <v>7.3419915151985066E-2</v>
      </c>
      <c r="L10" s="43">
        <v>996990</v>
      </c>
      <c r="M10" s="72">
        <f t="shared" si="3"/>
        <v>7.7579815243884092E-3</v>
      </c>
      <c r="N10" s="72">
        <f t="shared" si="4"/>
        <v>8.6109489563586401E-3</v>
      </c>
      <c r="O10" s="71">
        <f t="shared" si="5"/>
        <v>4.2851271637172417E-3</v>
      </c>
      <c r="P10" s="69"/>
      <c r="Q10" s="58">
        <v>7437.73</v>
      </c>
      <c r="R10" s="62">
        <v>719</v>
      </c>
      <c r="S10" s="80">
        <v>8157</v>
      </c>
      <c r="T10" s="82">
        <f t="shared" si="6"/>
        <v>-3.8385805138707416E-2</v>
      </c>
      <c r="U10" s="83">
        <f t="shared" si="7"/>
        <v>-4.9857717445367183E-2</v>
      </c>
      <c r="V10" s="43">
        <v>997898</v>
      </c>
      <c r="W10" s="72">
        <f t="shared" si="8"/>
        <v>7.4533970405792974E-3</v>
      </c>
      <c r="X10" s="72">
        <f t="shared" si="9"/>
        <v>8.174182130839024E-3</v>
      </c>
      <c r="Y10" s="71">
        <f t="shared" si="10"/>
        <v>9.1074133140753668E-4</v>
      </c>
      <c r="Z10" s="69"/>
      <c r="AA10" s="58">
        <v>7413.43</v>
      </c>
      <c r="AB10" s="62">
        <v>686.3</v>
      </c>
      <c r="AC10" s="80">
        <v>8100</v>
      </c>
      <c r="AD10" s="82">
        <f t="shared" ref="AD10:AD16" si="14">(AA10-Q10)/Q10</f>
        <v>-3.2671258569481917E-3</v>
      </c>
      <c r="AE10" s="83">
        <f t="shared" ref="AE10:AE16" si="15">(AC10-S10)/S10</f>
        <v>-6.9878631849944837E-3</v>
      </c>
      <c r="AF10" s="114">
        <v>1002685</v>
      </c>
      <c r="AG10" s="72">
        <f t="shared" si="11"/>
        <v>7.3935782424191052E-3</v>
      </c>
      <c r="AH10" s="72">
        <f t="shared" si="12"/>
        <v>8.0783097383525238E-3</v>
      </c>
      <c r="AI10" s="71">
        <f t="shared" ref="AI10:AI16" si="16">(AF10-V10)/V10</f>
        <v>4.7970834694527897E-3</v>
      </c>
      <c r="AJ10" s="69"/>
      <c r="AK10" s="58">
        <v>7887.13</v>
      </c>
      <c r="AL10" s="62">
        <v>218.8</v>
      </c>
      <c r="AM10" s="80">
        <v>8105.93</v>
      </c>
      <c r="AN10" s="82">
        <f t="shared" ref="AN10:AN16" si="17">(AK10-AA10)/AA10</f>
        <v>6.389754809851847E-2</v>
      </c>
      <c r="AO10" s="83">
        <f t="shared" ref="AO10:AO16" si="18">(AM10-AC10)/AC10</f>
        <v>7.320987654321347E-4</v>
      </c>
      <c r="AP10" s="114">
        <v>1002028</v>
      </c>
      <c r="AQ10" s="72">
        <f t="shared" ref="AQ10:AQ16" si="19">IF(AP10=0,0,AK10/AP10)</f>
        <v>7.8711672727708216E-3</v>
      </c>
      <c r="AR10" s="72">
        <f>IF(AP10=0,0,AM10/AP10)</f>
        <v>8.0895244444267028E-3</v>
      </c>
      <c r="AS10" s="71">
        <f t="shared" ref="AS10:AS16" si="20">(AP10-AF10)/AF10</f>
        <v>-6.5524067877748243E-4</v>
      </c>
    </row>
    <row r="11" spans="1:45">
      <c r="A11" s="70" t="s">
        <v>50</v>
      </c>
      <c r="B11" s="84">
        <v>7131</v>
      </c>
      <c r="C11" s="62">
        <v>3089</v>
      </c>
      <c r="D11" s="80">
        <f t="shared" si="13"/>
        <v>10220</v>
      </c>
      <c r="E11" s="84">
        <v>331245</v>
      </c>
      <c r="F11" s="69"/>
      <c r="G11" s="84">
        <v>9953.4599999999991</v>
      </c>
      <c r="H11" s="62">
        <v>2113.6999999999998</v>
      </c>
      <c r="I11" s="80">
        <f t="shared" si="0"/>
        <v>12067.16</v>
      </c>
      <c r="J11" s="82">
        <f t="shared" si="1"/>
        <v>0.39580143037442139</v>
      </c>
      <c r="K11" s="83">
        <f t="shared" si="2"/>
        <v>0.18073972602739724</v>
      </c>
      <c r="L11" s="43">
        <v>337535</v>
      </c>
      <c r="M11" s="72">
        <f t="shared" si="3"/>
        <v>2.9488675248492746E-2</v>
      </c>
      <c r="N11" s="72">
        <f t="shared" si="4"/>
        <v>3.5750840653561849E-2</v>
      </c>
      <c r="O11" s="71">
        <f t="shared" si="5"/>
        <v>1.8988965871182963E-2</v>
      </c>
      <c r="P11" s="69"/>
      <c r="Q11" s="84">
        <v>10902.06</v>
      </c>
      <c r="R11" s="62">
        <v>1248.5999999999999</v>
      </c>
      <c r="S11" s="80">
        <v>12151</v>
      </c>
      <c r="T11" s="82">
        <f t="shared" si="6"/>
        <v>9.5303542687668455E-2</v>
      </c>
      <c r="U11" s="83">
        <f t="shared" si="7"/>
        <v>6.9477822453667759E-3</v>
      </c>
      <c r="V11" s="43">
        <v>337444</v>
      </c>
      <c r="W11" s="72">
        <f t="shared" si="8"/>
        <v>3.2307760695107927E-2</v>
      </c>
      <c r="X11" s="72">
        <f t="shared" si="9"/>
        <v>3.6008937779305604E-2</v>
      </c>
      <c r="Y11" s="71">
        <f t="shared" si="10"/>
        <v>-2.6960167093782869E-4</v>
      </c>
      <c r="Z11" s="69"/>
      <c r="AA11" s="84">
        <v>10426.26</v>
      </c>
      <c r="AB11" s="62">
        <v>2560.6999999999998</v>
      </c>
      <c r="AC11" s="80">
        <v>12987</v>
      </c>
      <c r="AD11" s="82">
        <f t="shared" si="14"/>
        <v>-4.3643127995993354E-2</v>
      </c>
      <c r="AE11" s="83">
        <f t="shared" si="15"/>
        <v>6.8800921734836637E-2</v>
      </c>
      <c r="AF11" s="114">
        <v>334277</v>
      </c>
      <c r="AG11" s="72">
        <f t="shared" si="11"/>
        <v>3.119047975182259E-2</v>
      </c>
      <c r="AH11" s="72">
        <f t="shared" si="12"/>
        <v>3.8851012782811861E-2</v>
      </c>
      <c r="AI11" s="71">
        <f t="shared" si="16"/>
        <v>-9.3852609618188497E-3</v>
      </c>
      <c r="AJ11" s="69"/>
      <c r="AK11" s="84">
        <v>10088.959999999999</v>
      </c>
      <c r="AL11" s="62">
        <v>3249.4</v>
      </c>
      <c r="AM11" s="80">
        <v>13338.36</v>
      </c>
      <c r="AN11" s="82">
        <f t="shared" si="17"/>
        <v>-3.2351006017498227E-2</v>
      </c>
      <c r="AO11" s="83">
        <f t="shared" si="18"/>
        <v>2.70547470547471E-2</v>
      </c>
      <c r="AP11" s="114">
        <v>335496</v>
      </c>
      <c r="AQ11" s="72">
        <f t="shared" si="19"/>
        <v>3.0071774328158902E-2</v>
      </c>
      <c r="AR11" s="72">
        <f t="shared" ref="AR11:AR13" si="21">IF(AP11=0,0,AM11/AP11)</f>
        <v>3.9757135703555338E-2</v>
      </c>
      <c r="AS11" s="71">
        <f t="shared" si="20"/>
        <v>3.6466762595093291E-3</v>
      </c>
    </row>
    <row r="12" spans="1:45">
      <c r="A12" s="70" t="s">
        <v>26</v>
      </c>
      <c r="B12" s="84">
        <v>99645.115000000005</v>
      </c>
      <c r="C12" s="62">
        <v>5853.2</v>
      </c>
      <c r="D12" s="80">
        <f t="shared" si="13"/>
        <v>105498.315</v>
      </c>
      <c r="E12" s="84">
        <v>1626853</v>
      </c>
      <c r="F12" s="69"/>
      <c r="G12" s="84">
        <v>99810.86</v>
      </c>
      <c r="H12" s="62">
        <v>3726.8</v>
      </c>
      <c r="I12" s="80">
        <f t="shared" si="0"/>
        <v>103537.66</v>
      </c>
      <c r="J12" s="82">
        <f t="shared" si="1"/>
        <v>1.6633529902594355E-3</v>
      </c>
      <c r="K12" s="83">
        <f t="shared" si="2"/>
        <v>-1.8584704409733924E-2</v>
      </c>
      <c r="L12" s="43">
        <v>1640588</v>
      </c>
      <c r="M12" s="72">
        <f t="shared" si="3"/>
        <v>6.0838467671347103E-2</v>
      </c>
      <c r="N12" s="72">
        <f t="shared" si="4"/>
        <v>6.3110092235222987E-2</v>
      </c>
      <c r="O12" s="71">
        <f t="shared" si="5"/>
        <v>8.4426804388595643E-3</v>
      </c>
      <c r="P12" s="69"/>
      <c r="Q12" s="84">
        <v>98788.61</v>
      </c>
      <c r="R12" s="62">
        <v>4310.5</v>
      </c>
      <c r="S12" s="80">
        <v>103099</v>
      </c>
      <c r="T12" s="82">
        <f t="shared" si="6"/>
        <v>-1.0241871475709156E-2</v>
      </c>
      <c r="U12" s="83">
        <f t="shared" si="7"/>
        <v>-4.2367192768312852E-3</v>
      </c>
      <c r="V12" s="43">
        <v>1644214</v>
      </c>
      <c r="W12" s="72">
        <f t="shared" si="8"/>
        <v>6.0082574409413857E-2</v>
      </c>
      <c r="X12" s="72">
        <f t="shared" si="9"/>
        <v>6.2704124888852672E-2</v>
      </c>
      <c r="Y12" s="71">
        <f t="shared" si="10"/>
        <v>2.2101831782263431E-3</v>
      </c>
      <c r="Z12" s="69"/>
      <c r="AA12" s="84">
        <v>96589.914999999994</v>
      </c>
      <c r="AB12" s="62">
        <v>6495.02</v>
      </c>
      <c r="AC12" s="80">
        <v>103085</v>
      </c>
      <c r="AD12" s="82">
        <f t="shared" si="14"/>
        <v>-2.2256563788072399E-2</v>
      </c>
      <c r="AE12" s="83">
        <f t="shared" si="15"/>
        <v>-1.3579181175375126E-4</v>
      </c>
      <c r="AF12" s="114">
        <v>1636916</v>
      </c>
      <c r="AG12" s="72">
        <f t="shared" si="11"/>
        <v>5.9007252052029543E-2</v>
      </c>
      <c r="AH12" s="72">
        <f t="shared" si="12"/>
        <v>6.2975131283462313E-2</v>
      </c>
      <c r="AI12" s="71">
        <f t="shared" si="16"/>
        <v>-4.4385949760797558E-3</v>
      </c>
      <c r="AJ12" s="69"/>
      <c r="AK12" s="84">
        <v>92916.298999999999</v>
      </c>
      <c r="AL12" s="62">
        <v>8735.83</v>
      </c>
      <c r="AM12" s="80">
        <v>101652.129</v>
      </c>
      <c r="AN12" s="82">
        <f t="shared" si="17"/>
        <v>-3.8033121780881522E-2</v>
      </c>
      <c r="AO12" s="83">
        <f t="shared" si="18"/>
        <v>-1.3899898142309736E-2</v>
      </c>
      <c r="AP12" s="114">
        <v>1638400</v>
      </c>
      <c r="AQ12" s="72">
        <f t="shared" si="19"/>
        <v>5.671160827636719E-2</v>
      </c>
      <c r="AR12" s="72">
        <f t="shared" si="21"/>
        <v>6.2043535766601564E-2</v>
      </c>
      <c r="AS12" s="71">
        <f t="shared" si="20"/>
        <v>9.0658286680562713E-4</v>
      </c>
    </row>
    <row r="13" spans="1:45">
      <c r="A13" s="70" t="s">
        <v>51</v>
      </c>
      <c r="B13" s="84">
        <v>42987</v>
      </c>
      <c r="C13" s="62">
        <v>5479</v>
      </c>
      <c r="D13" s="80">
        <f t="shared" si="13"/>
        <v>48466</v>
      </c>
      <c r="E13" s="84">
        <v>643807</v>
      </c>
      <c r="F13" s="69"/>
      <c r="G13" s="84">
        <v>44163.37</v>
      </c>
      <c r="H13" s="62">
        <v>3324.3</v>
      </c>
      <c r="I13" s="80">
        <f t="shared" si="0"/>
        <v>47487.670000000006</v>
      </c>
      <c r="J13" s="82">
        <f t="shared" si="1"/>
        <v>2.7365715216228222E-2</v>
      </c>
      <c r="K13" s="83">
        <f t="shared" si="2"/>
        <v>-2.0185903519993283E-2</v>
      </c>
      <c r="L13" s="43">
        <v>641236</v>
      </c>
      <c r="M13" s="72">
        <f t="shared" si="3"/>
        <v>6.8872256080444644E-2</v>
      </c>
      <c r="N13" s="72">
        <f t="shared" si="4"/>
        <v>7.4056462831157341E-2</v>
      </c>
      <c r="O13" s="71">
        <f t="shared" si="5"/>
        <v>-3.9934328144925419E-3</v>
      </c>
      <c r="P13" s="69"/>
      <c r="Q13" s="84">
        <v>44901.88</v>
      </c>
      <c r="R13" s="62">
        <v>2512.4299999999998</v>
      </c>
      <c r="S13" s="80">
        <v>47414</v>
      </c>
      <c r="T13" s="82">
        <f t="shared" si="6"/>
        <v>1.672222930451174E-2</v>
      </c>
      <c r="U13" s="83">
        <f t="shared" si="7"/>
        <v>-1.5513500662383631E-3</v>
      </c>
      <c r="V13" s="43">
        <v>639094</v>
      </c>
      <c r="W13" s="72">
        <f t="shared" si="8"/>
        <v>7.025864739772239E-2</v>
      </c>
      <c r="X13" s="72">
        <f t="shared" si="9"/>
        <v>7.4189399368481013E-2</v>
      </c>
      <c r="Y13" s="71">
        <f t="shared" si="10"/>
        <v>-3.3404238065236512E-3</v>
      </c>
      <c r="Z13" s="69"/>
      <c r="AA13" s="84">
        <v>45154.711000000003</v>
      </c>
      <c r="AB13" s="62">
        <v>6438.22</v>
      </c>
      <c r="AC13" s="80">
        <v>51593</v>
      </c>
      <c r="AD13" s="82">
        <f t="shared" si="14"/>
        <v>5.6307441915573603E-3</v>
      </c>
      <c r="AE13" s="83">
        <f t="shared" si="15"/>
        <v>8.8138524486438607E-2</v>
      </c>
      <c r="AF13" s="114">
        <v>642625</v>
      </c>
      <c r="AG13" s="72">
        <f t="shared" si="11"/>
        <v>7.0266035401672824E-2</v>
      </c>
      <c r="AH13" s="72">
        <f t="shared" si="12"/>
        <v>8.0284769500097261E-2</v>
      </c>
      <c r="AI13" s="71">
        <f t="shared" si="16"/>
        <v>5.5250088406400312E-3</v>
      </c>
      <c r="AJ13" s="69"/>
      <c r="AK13" s="84">
        <v>43458.51</v>
      </c>
      <c r="AL13" s="62">
        <v>7045.7150000000001</v>
      </c>
      <c r="AM13" s="80">
        <v>50504.224999999999</v>
      </c>
      <c r="AN13" s="82">
        <f t="shared" si="17"/>
        <v>-3.7564208970355291E-2</v>
      </c>
      <c r="AO13" s="83">
        <f t="shared" si="18"/>
        <v>-2.1103153528579485E-2</v>
      </c>
      <c r="AP13" s="114">
        <v>640189</v>
      </c>
      <c r="AQ13" s="72">
        <f t="shared" si="19"/>
        <v>6.7883874918188231E-2</v>
      </c>
      <c r="AR13" s="72">
        <f t="shared" si="21"/>
        <v>7.8889554490939387E-2</v>
      </c>
      <c r="AS13" s="71">
        <f t="shared" si="20"/>
        <v>-3.7907021980159504E-3</v>
      </c>
    </row>
    <row r="14" spans="1:45">
      <c r="A14" s="70" t="s">
        <v>28</v>
      </c>
      <c r="B14" s="84">
        <v>22878</v>
      </c>
      <c r="C14" s="62">
        <v>2519</v>
      </c>
      <c r="D14" s="80">
        <f t="shared" si="13"/>
        <v>25397</v>
      </c>
      <c r="E14" s="84">
        <v>830553</v>
      </c>
      <c r="F14" s="69"/>
      <c r="G14" s="84">
        <v>23715.52</v>
      </c>
      <c r="H14" s="62">
        <v>2758.2</v>
      </c>
      <c r="I14" s="80">
        <f t="shared" si="0"/>
        <v>26473.72</v>
      </c>
      <c r="J14" s="82">
        <f t="shared" si="1"/>
        <v>3.6608095113209213E-2</v>
      </c>
      <c r="K14" s="83">
        <f t="shared" si="2"/>
        <v>4.239555853053515E-2</v>
      </c>
      <c r="L14" s="43">
        <v>817806</v>
      </c>
      <c r="M14" s="72">
        <f t="shared" si="3"/>
        <v>2.8998955742559972E-2</v>
      </c>
      <c r="N14" s="72">
        <f t="shared" si="4"/>
        <v>3.2371638261396961E-2</v>
      </c>
      <c r="O14" s="71">
        <f t="shared" si="5"/>
        <v>-1.5347605751830407E-2</v>
      </c>
      <c r="P14" s="69"/>
      <c r="Q14" s="84">
        <v>24458.82</v>
      </c>
      <c r="R14" s="62">
        <v>1616.4</v>
      </c>
      <c r="S14" s="80">
        <v>26075</v>
      </c>
      <c r="T14" s="82">
        <f t="shared" si="6"/>
        <v>3.1342344591221247E-2</v>
      </c>
      <c r="U14" s="83">
        <f t="shared" si="7"/>
        <v>-1.5060973675025692E-2</v>
      </c>
      <c r="V14" s="43">
        <v>815654</v>
      </c>
      <c r="W14" s="72">
        <f t="shared" si="8"/>
        <v>2.9986759091477515E-2</v>
      </c>
      <c r="X14" s="72">
        <f t="shared" si="9"/>
        <v>3.1968212011465644E-2</v>
      </c>
      <c r="Y14" s="71">
        <f t="shared" si="10"/>
        <v>-2.6314309261609723E-3</v>
      </c>
      <c r="Z14" s="69"/>
      <c r="AA14" s="84">
        <v>24185.71</v>
      </c>
      <c r="AB14" s="62">
        <v>2364.88</v>
      </c>
      <c r="AC14" s="80">
        <v>26551</v>
      </c>
      <c r="AD14" s="82">
        <f t="shared" si="14"/>
        <v>-1.1166115127385565E-2</v>
      </c>
      <c r="AE14" s="83">
        <f t="shared" si="15"/>
        <v>1.8255033557046978E-2</v>
      </c>
      <c r="AF14" s="114">
        <v>812256</v>
      </c>
      <c r="AG14" s="72">
        <f t="shared" si="11"/>
        <v>2.9775969645038015E-2</v>
      </c>
      <c r="AH14" s="72">
        <f t="shared" si="12"/>
        <v>3.2687970295079381E-2</v>
      </c>
      <c r="AI14" s="71">
        <f t="shared" si="16"/>
        <v>-4.1659821443896551E-3</v>
      </c>
      <c r="AJ14" s="69"/>
      <c r="AK14" s="84">
        <v>22622.92</v>
      </c>
      <c r="AL14" s="62">
        <v>2189.6799999999998</v>
      </c>
      <c r="AM14" s="80">
        <v>24812.6</v>
      </c>
      <c r="AN14" s="82">
        <f t="shared" si="17"/>
        <v>-6.4616254805006795E-2</v>
      </c>
      <c r="AO14" s="83">
        <f t="shared" si="18"/>
        <v>-6.5473993446574577E-2</v>
      </c>
      <c r="AP14" s="114">
        <v>818701</v>
      </c>
      <c r="AQ14" s="72">
        <f>IF(AP14=0,0,AK14/AP14)</f>
        <v>2.7632701071575578E-2</v>
      </c>
      <c r="AR14" s="72">
        <f>IF(AP14=0,0,AM14/AP14)</f>
        <v>3.0307279458556907E-2</v>
      </c>
      <c r="AS14" s="71">
        <f>(AP14-AF14)/AF14</f>
        <v>7.9346905409132095E-3</v>
      </c>
    </row>
    <row r="15" spans="1:45" ht="12.95" thickBot="1">
      <c r="A15" s="70" t="s">
        <v>52</v>
      </c>
      <c r="B15" s="84">
        <v>117660</v>
      </c>
      <c r="C15" s="62">
        <v>10098.6</v>
      </c>
      <c r="D15" s="80">
        <f t="shared" si="13"/>
        <v>127758.6</v>
      </c>
      <c r="E15" s="85">
        <v>1975933</v>
      </c>
      <c r="F15" s="69"/>
      <c r="G15" s="84">
        <v>122622.82</v>
      </c>
      <c r="H15" s="62">
        <v>7540.16</v>
      </c>
      <c r="I15" s="80">
        <f t="shared" si="0"/>
        <v>130162.98000000001</v>
      </c>
      <c r="J15" s="82">
        <f t="shared" si="1"/>
        <v>4.2179330273669956E-2</v>
      </c>
      <c r="K15" s="83">
        <f t="shared" si="2"/>
        <v>1.8819711549750893E-2</v>
      </c>
      <c r="L15" s="43">
        <v>2028556</v>
      </c>
      <c r="M15" s="72">
        <f t="shared" si="3"/>
        <v>6.0448328761937065E-2</v>
      </c>
      <c r="N15" s="72">
        <f t="shared" si="4"/>
        <v>6.4165337313833101E-2</v>
      </c>
      <c r="O15" s="71">
        <f t="shared" si="5"/>
        <v>2.663197588177332E-2</v>
      </c>
      <c r="P15" s="69"/>
      <c r="Q15" s="84">
        <v>120028.77</v>
      </c>
      <c r="R15" s="62">
        <v>8804.02</v>
      </c>
      <c r="S15" s="80">
        <v>128833</v>
      </c>
      <c r="T15" s="82">
        <f t="shared" si="6"/>
        <v>-2.115470839767021E-2</v>
      </c>
      <c r="U15" s="83">
        <f t="shared" si="7"/>
        <v>-1.0217805400583256E-2</v>
      </c>
      <c r="V15" s="43">
        <v>2024292</v>
      </c>
      <c r="W15" s="72">
        <f t="shared" si="8"/>
        <v>5.9294197675038976E-2</v>
      </c>
      <c r="X15" s="72">
        <f t="shared" si="9"/>
        <v>6.3643486216415412E-2</v>
      </c>
      <c r="Y15" s="71">
        <f t="shared" si="10"/>
        <v>-2.1019878179355167E-3</v>
      </c>
      <c r="Z15" s="69"/>
      <c r="AA15" s="84">
        <v>119571.98</v>
      </c>
      <c r="AB15" s="62">
        <v>9202.91</v>
      </c>
      <c r="AC15" s="80">
        <v>128774.89</v>
      </c>
      <c r="AD15" s="82">
        <f t="shared" si="14"/>
        <v>-3.8056709237294368E-3</v>
      </c>
      <c r="AE15" s="83">
        <f t="shared" si="15"/>
        <v>-4.5104903246839383E-4</v>
      </c>
      <c r="AF15" s="114">
        <v>2031711</v>
      </c>
      <c r="AG15" s="72">
        <f t="shared" si="11"/>
        <v>5.8852848658101468E-2</v>
      </c>
      <c r="AH15" s="72">
        <f t="shared" si="12"/>
        <v>6.3382484024548769E-2</v>
      </c>
      <c r="AI15" s="71">
        <f t="shared" si="16"/>
        <v>3.6649850910836974E-3</v>
      </c>
      <c r="AJ15" s="69"/>
      <c r="AK15" s="84">
        <v>118779.26</v>
      </c>
      <c r="AL15" s="62">
        <v>10233.719999999999</v>
      </c>
      <c r="AM15" s="80">
        <v>129012.98</v>
      </c>
      <c r="AN15" s="82">
        <f t="shared" si="17"/>
        <v>-6.6296468453562549E-3</v>
      </c>
      <c r="AO15" s="83">
        <f t="shared" si="18"/>
        <v>1.8488852912240618E-3</v>
      </c>
      <c r="AP15" s="114">
        <v>2034002</v>
      </c>
      <c r="AQ15" s="72">
        <f>IF(AP15=0,0,AK15/AP15)</f>
        <v>5.839682556850976E-2</v>
      </c>
      <c r="AR15" s="72">
        <f>IF(AP15=0,0,AM15/AP15)</f>
        <v>6.3428148054918337E-2</v>
      </c>
      <c r="AS15" s="71">
        <f>(AP15-AF15)/AF15</f>
        <v>1.1276210051527997E-3</v>
      </c>
    </row>
    <row r="16" spans="1:45" ht="13.5" thickBot="1">
      <c r="A16" s="74" t="s">
        <v>33</v>
      </c>
      <c r="B16" s="73">
        <f>SUM(B5:B15)</f>
        <v>413269.22000000003</v>
      </c>
      <c r="C16" s="64">
        <f>SUM(C5:C15)</f>
        <v>41748.600000000006</v>
      </c>
      <c r="D16" s="66">
        <v>455018</v>
      </c>
      <c r="E16" s="66">
        <v>9813421</v>
      </c>
      <c r="F16" s="69"/>
      <c r="G16" s="73">
        <f>SUM(G5:G15)</f>
        <v>420776.45</v>
      </c>
      <c r="H16" s="64">
        <f>SUM(H5:H15)</f>
        <v>33124.910000000003</v>
      </c>
      <c r="I16" s="66">
        <v>453901</v>
      </c>
      <c r="J16" s="9">
        <f t="shared" si="1"/>
        <v>1.8165470924740006E-2</v>
      </c>
      <c r="K16" s="9">
        <f t="shared" si="2"/>
        <v>-2.4548479400814914E-3</v>
      </c>
      <c r="L16" s="28">
        <v>9834414</v>
      </c>
      <c r="M16" s="36">
        <f t="shared" ref="M16" si="22">IF(L16=0,0,G16/L16)</f>
        <v>4.2786123301296858E-2</v>
      </c>
      <c r="N16" s="37">
        <f t="shared" ref="N16" si="23">IF(L16=0,0,I16/L16)</f>
        <v>4.6154351443817597E-2</v>
      </c>
      <c r="O16" s="86">
        <f t="shared" si="5"/>
        <v>2.1392132264579293E-3</v>
      </c>
      <c r="P16" s="69"/>
      <c r="Q16" s="73">
        <f>SUM(Q5:Q15)</f>
        <v>420168.63</v>
      </c>
      <c r="R16" s="64">
        <f>SUM(R5:R15)</f>
        <v>30950.910000000003</v>
      </c>
      <c r="S16" s="66">
        <v>451120</v>
      </c>
      <c r="T16" s="9">
        <f t="shared" si="6"/>
        <v>-1.4445200058130795E-3</v>
      </c>
      <c r="U16" s="9">
        <f t="shared" si="7"/>
        <v>-6.1268866999632078E-3</v>
      </c>
      <c r="V16" s="28">
        <v>9834888</v>
      </c>
      <c r="W16" s="36">
        <f t="shared" si="8"/>
        <v>4.2722258758818604E-2</v>
      </c>
      <c r="X16" s="37">
        <f t="shared" si="9"/>
        <v>4.5869358146223935E-2</v>
      </c>
      <c r="Y16" s="86">
        <f t="shared" si="10"/>
        <v>4.8198092941785854E-5</v>
      </c>
      <c r="Z16" s="69"/>
      <c r="AA16" s="73">
        <f>SUM(AA5:AA15)</f>
        <v>416770.29100000003</v>
      </c>
      <c r="AB16" s="64">
        <f>SUM(AB5:AB15)</f>
        <v>43292.45</v>
      </c>
      <c r="AC16" s="66">
        <v>460064</v>
      </c>
      <c r="AD16" s="9">
        <f t="shared" si="14"/>
        <v>-8.0880359868845467E-3</v>
      </c>
      <c r="AE16" s="9">
        <f t="shared" si="15"/>
        <v>1.9826210320978897E-2</v>
      </c>
      <c r="AF16" s="28">
        <v>9833105</v>
      </c>
      <c r="AG16" s="36">
        <f t="shared" si="11"/>
        <v>4.2384403603948094E-2</v>
      </c>
      <c r="AH16" s="37">
        <f t="shared" si="12"/>
        <v>4.6787255907467684E-2</v>
      </c>
      <c r="AI16" s="86">
        <f t="shared" si="16"/>
        <v>-1.8129337110905585E-4</v>
      </c>
      <c r="AJ16" s="69"/>
      <c r="AK16" s="73">
        <f>SUM(AK5:AK15)</f>
        <v>410922.00400000002</v>
      </c>
      <c r="AL16" s="64">
        <f>SUM(AL5:AL15)</f>
        <v>49704.985000000008</v>
      </c>
      <c r="AM16" s="66">
        <v>460627</v>
      </c>
      <c r="AN16" s="9">
        <f t="shared" si="17"/>
        <v>-1.4032398964829312E-2</v>
      </c>
      <c r="AO16" s="9">
        <f t="shared" si="18"/>
        <v>1.2237427836127147E-3</v>
      </c>
      <c r="AP16" s="28">
        <v>9854040</v>
      </c>
      <c r="AQ16" s="36">
        <f t="shared" si="19"/>
        <v>4.1700866243692944E-2</v>
      </c>
      <c r="AR16" s="37">
        <f>IF(AP16=0,0,AM16/AP16)</f>
        <v>4.6744989872174257E-2</v>
      </c>
      <c r="AS16" s="86">
        <f t="shared" si="20"/>
        <v>2.1290324877035281E-3</v>
      </c>
    </row>
    <row r="17" spans="2:45">
      <c r="B17" s="68"/>
      <c r="C17" s="68"/>
      <c r="D17" s="68"/>
      <c r="E17" s="68"/>
      <c r="F17" s="69"/>
      <c r="G17" s="68"/>
      <c r="H17" s="68"/>
      <c r="I17" s="68"/>
      <c r="J17" s="69"/>
      <c r="K17" s="69"/>
      <c r="L17" s="69"/>
      <c r="M17" s="69"/>
      <c r="N17" s="69"/>
      <c r="O17" s="69"/>
      <c r="P17" s="69"/>
      <c r="Q17" s="68"/>
      <c r="R17" s="68"/>
      <c r="S17" s="68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</row>
    <row r="18" spans="2:45">
      <c r="B18" s="68"/>
      <c r="C18" s="68"/>
      <c r="D18" s="68" t="s">
        <v>12</v>
      </c>
      <c r="E18" s="68"/>
      <c r="F18" s="69"/>
      <c r="G18" s="68"/>
      <c r="H18" s="68"/>
      <c r="I18" s="68" t="s">
        <v>12</v>
      </c>
      <c r="J18" s="69"/>
      <c r="K18" s="69"/>
      <c r="L18" s="69"/>
      <c r="M18" s="69"/>
      <c r="N18" s="69" t="s">
        <v>12</v>
      </c>
      <c r="O18" s="69"/>
      <c r="P18" s="69"/>
      <c r="Q18" s="68"/>
      <c r="R18" s="68"/>
      <c r="S18" s="68" t="s">
        <v>12</v>
      </c>
      <c r="T18" s="69"/>
      <c r="U18" s="69"/>
      <c r="V18" s="69"/>
      <c r="W18" s="69"/>
      <c r="X18" s="69" t="s">
        <v>12</v>
      </c>
      <c r="Y18" s="69"/>
      <c r="Z18" s="69"/>
      <c r="AA18" s="69"/>
      <c r="AB18" s="69"/>
      <c r="AC18" s="69"/>
      <c r="AD18" s="69"/>
      <c r="AE18" s="69"/>
      <c r="AF18" s="117"/>
      <c r="AG18" s="69"/>
      <c r="AH18" s="69"/>
      <c r="AI18" s="69"/>
      <c r="AJ18" s="69"/>
      <c r="AK18" s="69"/>
      <c r="AL18" s="69"/>
      <c r="AM18" s="69"/>
      <c r="AN18" s="69"/>
      <c r="AO18" s="69"/>
      <c r="AP18" s="117"/>
      <c r="AQ18" s="69"/>
      <c r="AR18" s="69"/>
      <c r="AS18" s="69"/>
    </row>
    <row r="19" spans="2:45">
      <c r="B19" s="68"/>
      <c r="C19" s="68"/>
      <c r="D19" s="68"/>
      <c r="E19" s="68"/>
      <c r="F19" s="69"/>
      <c r="G19" s="68"/>
      <c r="H19" s="68"/>
      <c r="I19" s="68"/>
      <c r="J19" s="69"/>
      <c r="K19" s="69"/>
      <c r="L19" s="69"/>
      <c r="M19" s="69"/>
      <c r="N19" s="69"/>
      <c r="O19" s="69"/>
      <c r="P19" s="69"/>
      <c r="Q19" s="68"/>
      <c r="R19" s="68"/>
      <c r="S19" s="68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</row>
    <row r="20" spans="2:45">
      <c r="B20" s="68" t="s">
        <v>53</v>
      </c>
      <c r="C20" s="68"/>
      <c r="D20" s="68"/>
      <c r="E20" s="68"/>
      <c r="F20" s="69"/>
      <c r="G20" s="68" t="s">
        <v>34</v>
      </c>
      <c r="H20" s="68"/>
      <c r="I20" s="68"/>
      <c r="J20" s="69"/>
      <c r="K20" s="69"/>
      <c r="L20" s="69"/>
      <c r="M20" s="69"/>
      <c r="N20" s="69"/>
      <c r="O20" s="69"/>
      <c r="P20" s="69"/>
      <c r="Q20" s="68" t="s">
        <v>34</v>
      </c>
      <c r="R20" s="68"/>
      <c r="S20" s="68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</row>
    <row r="21" spans="2:45">
      <c r="B21" s="68"/>
      <c r="C21" s="68"/>
      <c r="D21" s="68"/>
      <c r="E21" s="68"/>
      <c r="F21" s="69"/>
      <c r="G21" s="68"/>
      <c r="H21" s="68"/>
      <c r="I21" s="68"/>
      <c r="J21" s="69"/>
      <c r="K21" s="69"/>
      <c r="L21" s="69"/>
      <c r="M21" s="69"/>
      <c r="N21" s="69"/>
      <c r="O21" s="69"/>
      <c r="P21" s="69"/>
      <c r="Q21" s="68"/>
      <c r="R21" s="68"/>
      <c r="S21" s="68"/>
      <c r="T21" s="69"/>
      <c r="U21" s="69"/>
      <c r="V21" s="69"/>
      <c r="W21" s="69"/>
      <c r="X21" s="69"/>
      <c r="Y21" s="69"/>
      <c r="Z21" s="69"/>
      <c r="AA21" s="69" t="s">
        <v>34</v>
      </c>
      <c r="AB21" s="69"/>
      <c r="AC21" s="69"/>
      <c r="AD21" s="69"/>
      <c r="AE21" s="69"/>
      <c r="AF21" s="69"/>
      <c r="AG21" s="69"/>
      <c r="AH21" s="69"/>
      <c r="AI21" s="69"/>
      <c r="AJ21" s="69"/>
      <c r="AK21" s="69" t="s">
        <v>34</v>
      </c>
      <c r="AL21" s="69"/>
      <c r="AM21" s="69"/>
      <c r="AN21" s="69"/>
      <c r="AO21" s="69"/>
      <c r="AP21" s="69"/>
      <c r="AQ21" s="69"/>
      <c r="AR21" s="69"/>
      <c r="AS21" s="69"/>
    </row>
    <row r="22" spans="2:45">
      <c r="B22" s="68"/>
      <c r="C22" s="68"/>
      <c r="D22" s="68"/>
      <c r="E22" s="68"/>
      <c r="F22" s="69"/>
      <c r="G22" s="68"/>
      <c r="H22" s="68"/>
      <c r="I22" s="68"/>
      <c r="J22" s="69"/>
      <c r="K22" s="69"/>
      <c r="L22" s="69"/>
      <c r="M22" s="69"/>
      <c r="N22" s="69"/>
      <c r="O22" s="69"/>
      <c r="P22" s="69"/>
      <c r="Q22" s="68"/>
      <c r="R22" s="68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</row>
    <row r="23" spans="2:45">
      <c r="B23" s="68"/>
      <c r="C23" s="68"/>
      <c r="D23" s="68"/>
      <c r="E23" s="68"/>
      <c r="F23" s="69"/>
      <c r="G23" s="68"/>
      <c r="H23" s="68"/>
      <c r="I23" s="68"/>
      <c r="J23" s="69"/>
      <c r="K23" s="69"/>
      <c r="L23" s="69"/>
      <c r="M23" s="69"/>
      <c r="N23" s="69"/>
      <c r="O23" s="69"/>
      <c r="P23" s="69"/>
      <c r="Q23" s="68"/>
      <c r="R23" s="68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</row>
    <row r="24" spans="2:45">
      <c r="B24" s="68"/>
      <c r="C24" s="65"/>
      <c r="D24" s="68"/>
      <c r="E24" s="68"/>
      <c r="F24" s="69"/>
      <c r="G24" s="68"/>
      <c r="H24" s="65"/>
      <c r="I24" s="68"/>
      <c r="J24" s="69"/>
      <c r="K24" s="69"/>
      <c r="L24" s="38"/>
      <c r="M24" s="69"/>
      <c r="N24" s="69"/>
      <c r="O24" s="69"/>
      <c r="P24" s="69"/>
      <c r="Q24" s="68"/>
      <c r="R24" s="65"/>
      <c r="S24" s="68"/>
      <c r="T24" s="69"/>
      <c r="U24" s="69"/>
      <c r="V24" s="38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</row>
    <row r="25" spans="2:45">
      <c r="B25" s="68"/>
      <c r="C25" s="68"/>
      <c r="D25" s="68"/>
      <c r="E25" s="68"/>
      <c r="F25" s="69"/>
      <c r="G25" s="68"/>
      <c r="H25" s="68"/>
      <c r="I25" s="68"/>
      <c r="J25" s="69"/>
      <c r="K25" s="69"/>
      <c r="L25" s="69"/>
      <c r="M25" s="69"/>
      <c r="N25" s="69"/>
      <c r="O25" s="69"/>
      <c r="P25" s="69"/>
      <c r="Q25" s="68"/>
      <c r="R25" s="68"/>
      <c r="S25" s="68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</row>
    <row r="26" spans="2:45">
      <c r="B26" s="68"/>
      <c r="C26" s="68"/>
      <c r="D26" s="68"/>
      <c r="E26" s="68"/>
      <c r="F26" s="69"/>
      <c r="G26" s="68"/>
      <c r="H26" s="68"/>
      <c r="I26" s="68"/>
      <c r="J26" s="69"/>
      <c r="K26" s="69"/>
      <c r="L26" s="69"/>
      <c r="M26" s="69"/>
      <c r="N26" s="69"/>
      <c r="O26" s="69"/>
      <c r="P26" s="69"/>
      <c r="Q26" s="68"/>
      <c r="R26" s="68"/>
      <c r="S26" s="68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</row>
  </sheetData>
  <mergeCells count="5">
    <mergeCell ref="B3:D3"/>
    <mergeCell ref="G3:N3"/>
    <mergeCell ref="Q3:X3"/>
    <mergeCell ref="AA3:AH3"/>
    <mergeCell ref="AK3:AR3"/>
  </mergeCells>
  <pageMargins left="0.7" right="0.7" top="0.75" bottom="0.75" header="0.3" footer="0.3"/>
  <pageSetup paperSize="9" orientation="portrait" verticalDpi="0" r:id="rId1"/>
  <ignoredErrors>
    <ignoredError sqref="AH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34"/>
  <sheetViews>
    <sheetView topLeftCell="A5" workbookViewId="0">
      <pane xSplit="4200" topLeftCell="FC1" activePane="topRight"/>
      <selection pane="topRight" activeCell="FD15" sqref="FD15:FD16"/>
      <selection activeCell="A26" sqref="A26"/>
    </sheetView>
  </sheetViews>
  <sheetFormatPr defaultColWidth="11.42578125" defaultRowHeight="12.6"/>
  <cols>
    <col min="1" max="1" width="36.5703125" style="5" customWidth="1"/>
    <col min="2" max="13" width="10" style="5" customWidth="1"/>
    <col min="14" max="23" width="11.42578125" style="5"/>
    <col min="24" max="25" width="10.42578125" style="5" customWidth="1"/>
    <col min="26" max="28" width="11.42578125" style="5"/>
    <col min="29" max="29" width="1.5703125" style="5" customWidth="1"/>
    <col min="30" max="37" width="11.42578125" style="5"/>
    <col min="38" max="38" width="1.42578125" style="5" customWidth="1"/>
    <col min="39" max="47" width="11.42578125" style="5"/>
    <col min="48" max="48" width="1.5703125" style="5" customWidth="1"/>
    <col min="49" max="119" width="11.42578125" style="5"/>
    <col min="120" max="120" width="11.42578125" style="49"/>
    <col min="121" max="128" width="11.42578125" style="5"/>
    <col min="129" max="131" width="11.42578125" style="55"/>
    <col min="132" max="138" width="11.42578125" style="5"/>
    <col min="139" max="141" width="11.42578125" style="55"/>
    <col min="142" max="146" width="11.42578125" style="5"/>
    <col min="147" max="147" width="17.42578125" style="5" customWidth="1"/>
    <col min="148" max="148" width="11.42578125" style="5"/>
    <col min="149" max="151" width="11.42578125" style="55"/>
    <col min="152" max="156" width="11.42578125" style="5"/>
    <col min="157" max="157" width="13.5703125" style="5" customWidth="1"/>
    <col min="158" max="158" width="11.42578125" style="5"/>
    <col min="159" max="161" width="11.42578125" style="55"/>
    <col min="162" max="162" width="11.42578125" style="5"/>
    <col min="163" max="163" width="12.85546875" style="5" bestFit="1" customWidth="1"/>
    <col min="164" max="166" width="11.42578125" style="5"/>
    <col min="167" max="167" width="13.5703125" style="5" customWidth="1"/>
    <col min="168" max="16384" width="11.42578125" style="5"/>
  </cols>
  <sheetData>
    <row r="1" spans="1:167" ht="16.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87"/>
      <c r="DQ1" s="69"/>
      <c r="DR1" s="69"/>
      <c r="DS1" s="69"/>
      <c r="DT1" s="69"/>
      <c r="DU1" s="69"/>
      <c r="DV1" s="69"/>
      <c r="DW1" s="69"/>
      <c r="DX1" s="69"/>
      <c r="DY1" s="68"/>
      <c r="DZ1" s="68"/>
      <c r="EA1" s="68"/>
      <c r="EB1" s="69"/>
      <c r="EC1" s="69"/>
      <c r="ED1" s="69"/>
      <c r="EE1" s="69"/>
      <c r="EF1" s="69"/>
      <c r="EG1" s="69"/>
      <c r="EH1" s="69"/>
      <c r="EI1" s="68"/>
      <c r="EJ1" s="68"/>
      <c r="EK1" s="68"/>
      <c r="EL1" s="69"/>
      <c r="EM1" s="69"/>
      <c r="EN1" s="69"/>
      <c r="EO1" s="69"/>
      <c r="EP1" s="69"/>
      <c r="EQ1" s="69"/>
      <c r="ER1" s="69"/>
      <c r="ES1" s="68"/>
      <c r="ET1" s="68"/>
      <c r="EU1" s="68"/>
      <c r="EV1" s="69"/>
      <c r="EW1" s="69"/>
      <c r="EX1" s="69"/>
      <c r="EY1" s="69"/>
      <c r="EZ1" s="69"/>
      <c r="FA1" s="69"/>
      <c r="FB1" s="69"/>
      <c r="FC1" s="68"/>
      <c r="FD1" s="68"/>
      <c r="FE1" s="68"/>
      <c r="FF1" s="69"/>
      <c r="FG1" s="69"/>
      <c r="FH1" s="69"/>
      <c r="FI1" s="69"/>
      <c r="FJ1" s="69"/>
      <c r="FK1" s="69"/>
    </row>
    <row r="2" spans="1:167" s="48" customFormat="1" ht="45.75" customHeight="1">
      <c r="A2" s="47" t="s">
        <v>54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88"/>
      <c r="DQ2" s="79"/>
      <c r="DR2" s="79"/>
      <c r="DS2" s="79"/>
      <c r="DT2" s="79"/>
      <c r="DU2" s="79"/>
      <c r="DV2" s="79"/>
      <c r="DW2" s="79"/>
      <c r="DX2" s="79"/>
      <c r="DY2" s="78"/>
      <c r="DZ2" s="78"/>
      <c r="EA2" s="78"/>
      <c r="EB2" s="79"/>
      <c r="EC2" s="79"/>
      <c r="ED2" s="79"/>
      <c r="EE2" s="79"/>
      <c r="EF2" s="79"/>
      <c r="EG2" s="79"/>
      <c r="EH2" s="79"/>
      <c r="EI2" s="78"/>
      <c r="EJ2" s="78"/>
      <c r="EK2" s="78"/>
      <c r="EL2" s="79"/>
      <c r="EM2" s="79"/>
      <c r="EN2" s="79"/>
      <c r="EO2" s="79"/>
      <c r="EP2" s="79"/>
      <c r="EQ2" s="79"/>
      <c r="ER2" s="79"/>
      <c r="ES2" s="78"/>
      <c r="ET2" s="78"/>
      <c r="EU2" s="78"/>
      <c r="EV2" s="79"/>
      <c r="EW2" s="79"/>
      <c r="EX2" s="79"/>
      <c r="EY2" s="79"/>
      <c r="EZ2" s="79"/>
      <c r="FA2" s="79"/>
      <c r="FB2" s="79"/>
      <c r="FC2" s="78"/>
      <c r="FD2" s="78"/>
      <c r="FE2" s="78"/>
      <c r="FF2" s="79"/>
      <c r="FG2" s="79"/>
      <c r="FH2" s="79"/>
      <c r="FI2" s="79"/>
      <c r="FJ2" s="79"/>
      <c r="FK2" s="79"/>
    </row>
    <row r="3" spans="1:167" s="1" customFormat="1" ht="13.5" thickBot="1">
      <c r="B3" s="123">
        <v>1999</v>
      </c>
      <c r="C3" s="123"/>
      <c r="D3" s="123"/>
      <c r="E3" s="124">
        <v>2000</v>
      </c>
      <c r="F3" s="123"/>
      <c r="G3" s="125"/>
      <c r="H3" s="124">
        <v>2001</v>
      </c>
      <c r="I3" s="123"/>
      <c r="J3" s="125"/>
      <c r="K3" s="124">
        <v>2002</v>
      </c>
      <c r="L3" s="123"/>
      <c r="M3" s="123"/>
      <c r="N3" s="126">
        <v>2003</v>
      </c>
      <c r="O3" s="123"/>
      <c r="P3" s="123"/>
      <c r="Q3" s="123"/>
      <c r="R3" s="127"/>
      <c r="S3" s="126">
        <v>2004</v>
      </c>
      <c r="T3" s="123"/>
      <c r="U3" s="123"/>
      <c r="V3" s="123"/>
      <c r="W3" s="127"/>
      <c r="X3" s="128">
        <v>2005</v>
      </c>
      <c r="Y3" s="129"/>
      <c r="Z3" s="129"/>
      <c r="AA3" s="129"/>
      <c r="AB3" s="130"/>
      <c r="AC3" s="10"/>
      <c r="AD3" s="124">
        <v>2006</v>
      </c>
      <c r="AE3" s="123"/>
      <c r="AF3" s="123"/>
      <c r="AG3" s="123"/>
      <c r="AH3" s="123"/>
      <c r="AI3" s="123"/>
      <c r="AJ3" s="125"/>
      <c r="AK3" s="11"/>
      <c r="AL3" s="16"/>
      <c r="AM3" s="123">
        <v>2007</v>
      </c>
      <c r="AN3" s="123"/>
      <c r="AO3" s="123"/>
      <c r="AP3" s="123"/>
      <c r="AQ3" s="123"/>
      <c r="AR3" s="123"/>
      <c r="AS3" s="123"/>
      <c r="AT3" s="123"/>
      <c r="AW3" s="129">
        <v>2008</v>
      </c>
      <c r="AX3" s="129"/>
      <c r="AY3" s="129"/>
      <c r="AZ3" s="129"/>
      <c r="BA3" s="129"/>
      <c r="BB3" s="129"/>
      <c r="BC3" s="129"/>
      <c r="BD3" s="129"/>
      <c r="BG3" s="129">
        <v>2009</v>
      </c>
      <c r="BH3" s="129"/>
      <c r="BI3" s="129"/>
      <c r="BJ3" s="129"/>
      <c r="BK3" s="129"/>
      <c r="BL3" s="129"/>
      <c r="BM3" s="129"/>
      <c r="BN3" s="129"/>
      <c r="BQ3" s="123">
        <v>2010</v>
      </c>
      <c r="BR3" s="123"/>
      <c r="BS3" s="123"/>
      <c r="BT3" s="123"/>
      <c r="BU3" s="123"/>
      <c r="BV3" s="123"/>
      <c r="BW3" s="123"/>
      <c r="BX3" s="123"/>
      <c r="CA3" s="123">
        <v>2011</v>
      </c>
      <c r="CB3" s="123"/>
      <c r="CC3" s="123"/>
      <c r="CD3" s="123"/>
      <c r="CE3" s="123"/>
      <c r="CF3" s="123"/>
      <c r="CG3" s="123"/>
      <c r="CH3" s="123"/>
      <c r="CK3" s="123">
        <v>2012</v>
      </c>
      <c r="CL3" s="123"/>
      <c r="CM3" s="123"/>
      <c r="CN3" s="123"/>
      <c r="CO3" s="123"/>
      <c r="CP3" s="123"/>
      <c r="CQ3" s="123"/>
      <c r="CR3" s="123"/>
      <c r="CU3" s="123">
        <v>2013</v>
      </c>
      <c r="CV3" s="123"/>
      <c r="CW3" s="123"/>
      <c r="CX3" s="123"/>
      <c r="CY3" s="123"/>
      <c r="CZ3" s="123"/>
      <c r="DA3" s="123"/>
      <c r="DB3" s="123"/>
      <c r="DE3" s="123">
        <v>2014</v>
      </c>
      <c r="DF3" s="123"/>
      <c r="DG3" s="123"/>
      <c r="DH3" s="123"/>
      <c r="DI3" s="123"/>
      <c r="DJ3" s="123"/>
      <c r="DK3" s="123"/>
      <c r="DL3" s="123"/>
      <c r="DO3" s="123">
        <v>2015</v>
      </c>
      <c r="DP3" s="123"/>
      <c r="DQ3" s="123"/>
      <c r="DR3" s="123"/>
      <c r="DS3" s="123"/>
      <c r="DT3" s="123"/>
      <c r="DU3" s="123"/>
      <c r="DV3" s="123"/>
      <c r="DY3" s="123">
        <v>2016</v>
      </c>
      <c r="DZ3" s="123"/>
      <c r="EA3" s="123"/>
      <c r="EB3" s="123"/>
      <c r="EC3" s="123"/>
      <c r="ED3" s="123"/>
      <c r="EE3" s="123"/>
      <c r="EF3" s="123"/>
      <c r="EI3" s="123">
        <v>2017</v>
      </c>
      <c r="EJ3" s="123"/>
      <c r="EK3" s="123"/>
      <c r="EL3" s="123"/>
      <c r="EM3" s="123"/>
      <c r="EN3" s="123"/>
      <c r="EO3" s="123"/>
      <c r="EP3" s="123"/>
      <c r="ES3" s="123">
        <v>2018</v>
      </c>
      <c r="ET3" s="123"/>
      <c r="EU3" s="123"/>
      <c r="EV3" s="123"/>
      <c r="EW3" s="123"/>
      <c r="EX3" s="123"/>
      <c r="EY3" s="123"/>
      <c r="EZ3" s="123"/>
      <c r="FC3" s="123">
        <v>2019</v>
      </c>
      <c r="FD3" s="123"/>
      <c r="FE3" s="123"/>
      <c r="FF3" s="123"/>
      <c r="FG3" s="123"/>
      <c r="FH3" s="123"/>
      <c r="FI3" s="123"/>
      <c r="FJ3" s="123"/>
    </row>
    <row r="4" spans="1:167" ht="70.5" customHeight="1" thickBot="1">
      <c r="A4" s="2" t="s">
        <v>1</v>
      </c>
      <c r="B4" s="3" t="s">
        <v>2</v>
      </c>
      <c r="C4" s="4" t="s">
        <v>55</v>
      </c>
      <c r="D4" s="4" t="s">
        <v>56</v>
      </c>
      <c r="E4" s="3" t="s">
        <v>2</v>
      </c>
      <c r="F4" s="4" t="s">
        <v>55</v>
      </c>
      <c r="G4" s="4" t="s">
        <v>56</v>
      </c>
      <c r="H4" s="3" t="s">
        <v>2</v>
      </c>
      <c r="I4" s="4" t="s">
        <v>55</v>
      </c>
      <c r="J4" s="4" t="s">
        <v>56</v>
      </c>
      <c r="K4" s="3" t="s">
        <v>2</v>
      </c>
      <c r="L4" s="4" t="s">
        <v>55</v>
      </c>
      <c r="M4" s="22" t="s">
        <v>56</v>
      </c>
      <c r="N4" s="24" t="s">
        <v>2</v>
      </c>
      <c r="O4" s="4" t="s">
        <v>57</v>
      </c>
      <c r="P4" s="4" t="s">
        <v>58</v>
      </c>
      <c r="Q4" s="4" t="s">
        <v>59</v>
      </c>
      <c r="R4" s="26" t="s">
        <v>60</v>
      </c>
      <c r="S4" s="24" t="s">
        <v>2</v>
      </c>
      <c r="T4" s="4" t="s">
        <v>57</v>
      </c>
      <c r="U4" s="4" t="s">
        <v>58</v>
      </c>
      <c r="V4" s="4" t="s">
        <v>59</v>
      </c>
      <c r="W4" s="26" t="s">
        <v>60</v>
      </c>
      <c r="X4" s="24" t="s">
        <v>2</v>
      </c>
      <c r="Y4" s="4" t="s">
        <v>4</v>
      </c>
      <c r="Z4" s="4" t="s">
        <v>35</v>
      </c>
      <c r="AA4" s="4" t="s">
        <v>59</v>
      </c>
      <c r="AB4" s="4" t="s">
        <v>60</v>
      </c>
      <c r="AC4" s="4"/>
      <c r="AD4" s="3" t="s">
        <v>2</v>
      </c>
      <c r="AE4" s="4" t="s">
        <v>3</v>
      </c>
      <c r="AF4" s="4" t="s">
        <v>4</v>
      </c>
      <c r="AG4" s="4" t="s">
        <v>61</v>
      </c>
      <c r="AH4" s="4" t="s">
        <v>35</v>
      </c>
      <c r="AI4" s="4" t="s">
        <v>59</v>
      </c>
      <c r="AJ4" s="4" t="s">
        <v>60</v>
      </c>
      <c r="AK4" s="3" t="s">
        <v>62</v>
      </c>
      <c r="AL4" s="13"/>
      <c r="AM4" s="17" t="s">
        <v>2</v>
      </c>
      <c r="AN4" s="18" t="s">
        <v>3</v>
      </c>
      <c r="AO4" s="18" t="s">
        <v>4</v>
      </c>
      <c r="AP4" s="17" t="s">
        <v>63</v>
      </c>
      <c r="AQ4" s="17" t="s">
        <v>64</v>
      </c>
      <c r="AR4" s="4" t="s">
        <v>35</v>
      </c>
      <c r="AS4" s="18" t="s">
        <v>8</v>
      </c>
      <c r="AT4" s="18" t="s">
        <v>9</v>
      </c>
      <c r="AU4" s="15" t="s">
        <v>65</v>
      </c>
      <c r="AV4" s="69"/>
      <c r="AW4" s="17" t="s">
        <v>2</v>
      </c>
      <c r="AX4" s="18" t="s">
        <v>3</v>
      </c>
      <c r="AY4" s="18" t="s">
        <v>4</v>
      </c>
      <c r="AZ4" s="17" t="s">
        <v>66</v>
      </c>
      <c r="BA4" s="17" t="s">
        <v>67</v>
      </c>
      <c r="BB4" s="4" t="s">
        <v>35</v>
      </c>
      <c r="BC4" s="18" t="s">
        <v>8</v>
      </c>
      <c r="BD4" s="18" t="s">
        <v>9</v>
      </c>
      <c r="BE4" s="15" t="s">
        <v>68</v>
      </c>
      <c r="BF4" s="69"/>
      <c r="BG4" s="17" t="s">
        <v>2</v>
      </c>
      <c r="BH4" s="18" t="s">
        <v>3</v>
      </c>
      <c r="BI4" s="18" t="s">
        <v>4</v>
      </c>
      <c r="BJ4" s="17" t="s">
        <v>66</v>
      </c>
      <c r="BK4" s="17" t="s">
        <v>67</v>
      </c>
      <c r="BL4" s="4" t="s">
        <v>35</v>
      </c>
      <c r="BM4" s="18" t="s">
        <v>8</v>
      </c>
      <c r="BN4" s="18" t="s">
        <v>9</v>
      </c>
      <c r="BO4" s="15" t="s">
        <v>68</v>
      </c>
      <c r="BP4" s="69"/>
      <c r="BQ4" s="17" t="s">
        <v>2</v>
      </c>
      <c r="BR4" s="18" t="s">
        <v>3</v>
      </c>
      <c r="BS4" s="18" t="s">
        <v>4</v>
      </c>
      <c r="BT4" s="17" t="s">
        <v>69</v>
      </c>
      <c r="BU4" s="17" t="s">
        <v>70</v>
      </c>
      <c r="BV4" s="4" t="s">
        <v>35</v>
      </c>
      <c r="BW4" s="18" t="s">
        <v>8</v>
      </c>
      <c r="BX4" s="18" t="s">
        <v>9</v>
      </c>
      <c r="BY4" s="15" t="s">
        <v>71</v>
      </c>
      <c r="BZ4" s="69"/>
      <c r="CA4" s="17" t="s">
        <v>2</v>
      </c>
      <c r="CB4" s="18" t="s">
        <v>3</v>
      </c>
      <c r="CC4" s="18" t="s">
        <v>4</v>
      </c>
      <c r="CD4" s="17" t="s">
        <v>72</v>
      </c>
      <c r="CE4" s="17" t="s">
        <v>73</v>
      </c>
      <c r="CF4" s="4" t="s">
        <v>35</v>
      </c>
      <c r="CG4" s="18" t="s">
        <v>8</v>
      </c>
      <c r="CH4" s="18" t="s">
        <v>9</v>
      </c>
      <c r="CI4" s="15" t="s">
        <v>74</v>
      </c>
      <c r="CJ4" s="69"/>
      <c r="CK4" s="17" t="s">
        <v>2</v>
      </c>
      <c r="CL4" s="18" t="s">
        <v>3</v>
      </c>
      <c r="CM4" s="18" t="s">
        <v>4</v>
      </c>
      <c r="CN4" s="17" t="s">
        <v>75</v>
      </c>
      <c r="CO4" s="17" t="s">
        <v>76</v>
      </c>
      <c r="CP4" s="4" t="s">
        <v>35</v>
      </c>
      <c r="CQ4" s="18" t="s">
        <v>8</v>
      </c>
      <c r="CR4" s="18" t="s">
        <v>9</v>
      </c>
      <c r="CS4" s="15" t="s">
        <v>77</v>
      </c>
      <c r="CT4" s="69"/>
      <c r="CU4" s="13" t="s">
        <v>2</v>
      </c>
      <c r="CV4" s="18" t="s">
        <v>3</v>
      </c>
      <c r="CW4" s="18" t="s">
        <v>4</v>
      </c>
      <c r="CX4" s="17" t="s">
        <v>78</v>
      </c>
      <c r="CY4" s="17" t="s">
        <v>79</v>
      </c>
      <c r="CZ4" s="4" t="s">
        <v>80</v>
      </c>
      <c r="DA4" s="18" t="s">
        <v>8</v>
      </c>
      <c r="DB4" s="18" t="s">
        <v>9</v>
      </c>
      <c r="DC4" s="15" t="s">
        <v>81</v>
      </c>
      <c r="DD4" s="69"/>
      <c r="DE4" s="13" t="s">
        <v>2</v>
      </c>
      <c r="DF4" s="18" t="s">
        <v>3</v>
      </c>
      <c r="DG4" s="18" t="s">
        <v>4</v>
      </c>
      <c r="DH4" s="17" t="s">
        <v>82</v>
      </c>
      <c r="DI4" s="17" t="s">
        <v>83</v>
      </c>
      <c r="DJ4" s="4" t="s">
        <v>38</v>
      </c>
      <c r="DK4" s="18" t="s">
        <v>8</v>
      </c>
      <c r="DL4" s="18" t="s">
        <v>9</v>
      </c>
      <c r="DM4" s="15" t="s">
        <v>84</v>
      </c>
      <c r="DN4" s="69"/>
      <c r="DO4" s="13" t="s">
        <v>2</v>
      </c>
      <c r="DP4" s="50" t="s">
        <v>3</v>
      </c>
      <c r="DQ4" s="18" t="s">
        <v>4</v>
      </c>
      <c r="DR4" s="17" t="s">
        <v>85</v>
      </c>
      <c r="DS4" s="17" t="s">
        <v>86</v>
      </c>
      <c r="DT4" s="4" t="s">
        <v>38</v>
      </c>
      <c r="DU4" s="18" t="s">
        <v>8</v>
      </c>
      <c r="DV4" s="18" t="s">
        <v>9</v>
      </c>
      <c r="DW4" s="15" t="s">
        <v>87</v>
      </c>
      <c r="DX4" s="69"/>
      <c r="DY4" s="56" t="s">
        <v>2</v>
      </c>
      <c r="DZ4" s="60" t="s">
        <v>3</v>
      </c>
      <c r="EA4" s="60" t="s">
        <v>4</v>
      </c>
      <c r="EB4" s="17" t="s">
        <v>88</v>
      </c>
      <c r="EC4" s="17" t="s">
        <v>89</v>
      </c>
      <c r="ED4" s="4" t="s">
        <v>38</v>
      </c>
      <c r="EE4" s="18" t="s">
        <v>8</v>
      </c>
      <c r="EF4" s="18" t="s">
        <v>9</v>
      </c>
      <c r="EG4" s="15" t="s">
        <v>90</v>
      </c>
      <c r="EH4" s="67"/>
      <c r="EI4" s="56" t="s">
        <v>2</v>
      </c>
      <c r="EJ4" s="60" t="s">
        <v>3</v>
      </c>
      <c r="EK4" s="60" t="s">
        <v>4</v>
      </c>
      <c r="EL4" s="17" t="s">
        <v>91</v>
      </c>
      <c r="EM4" s="17" t="s">
        <v>92</v>
      </c>
      <c r="EN4" s="4" t="s">
        <v>38</v>
      </c>
      <c r="EO4" s="18" t="s">
        <v>8</v>
      </c>
      <c r="EP4" s="18" t="s">
        <v>9</v>
      </c>
      <c r="EQ4" s="15" t="s">
        <v>93</v>
      </c>
      <c r="ER4" s="69"/>
      <c r="ES4" s="56" t="s">
        <v>2</v>
      </c>
      <c r="ET4" s="60" t="s">
        <v>3</v>
      </c>
      <c r="EU4" s="60" t="s">
        <v>4</v>
      </c>
      <c r="EV4" s="17" t="s">
        <v>94</v>
      </c>
      <c r="EW4" s="17" t="s">
        <v>95</v>
      </c>
      <c r="EX4" s="4" t="s">
        <v>38</v>
      </c>
      <c r="EY4" s="18" t="s">
        <v>8</v>
      </c>
      <c r="EZ4" s="18" t="s">
        <v>9</v>
      </c>
      <c r="FA4" s="15" t="s">
        <v>96</v>
      </c>
      <c r="FB4" s="69"/>
      <c r="FC4" s="56" t="s">
        <v>2</v>
      </c>
      <c r="FD4" s="60" t="s">
        <v>3</v>
      </c>
      <c r="FE4" s="60" t="s">
        <v>4</v>
      </c>
      <c r="FF4" s="17" t="s">
        <v>97</v>
      </c>
      <c r="FG4" s="17" t="s">
        <v>98</v>
      </c>
      <c r="FH4" s="4" t="s">
        <v>38</v>
      </c>
      <c r="FI4" s="18" t="s">
        <v>8</v>
      </c>
      <c r="FJ4" s="18" t="s">
        <v>9</v>
      </c>
      <c r="FK4" s="15" t="s">
        <v>99</v>
      </c>
    </row>
    <row r="5" spans="1:167">
      <c r="A5" s="70" t="s">
        <v>100</v>
      </c>
      <c r="B5" s="89">
        <v>4783</v>
      </c>
      <c r="C5" s="90">
        <v>760945</v>
      </c>
      <c r="D5" s="72">
        <f>B5/C5</f>
        <v>6.2856053985504865E-3</v>
      </c>
      <c r="E5" s="89">
        <v>6076</v>
      </c>
      <c r="F5" s="90">
        <v>761848</v>
      </c>
      <c r="G5" s="72">
        <f>E5/F5</f>
        <v>7.9753441631401547E-3</v>
      </c>
      <c r="H5" s="89">
        <v>6895</v>
      </c>
      <c r="I5" s="90">
        <v>761237</v>
      </c>
      <c r="J5" s="72">
        <f>H5/I5</f>
        <v>9.0576259430374517E-3</v>
      </c>
      <c r="K5" s="89">
        <v>11476</v>
      </c>
      <c r="L5" s="90">
        <v>769378</v>
      </c>
      <c r="M5" s="91">
        <f>K5/L5</f>
        <v>1.4915945088110135E-2</v>
      </c>
      <c r="N5" s="92">
        <v>18147</v>
      </c>
      <c r="O5" s="92">
        <v>23679</v>
      </c>
      <c r="P5" s="90">
        <v>767195</v>
      </c>
      <c r="Q5" s="72">
        <f t="shared" ref="Q5:Q24" si="0">N5/P5</f>
        <v>2.365369951576848E-2</v>
      </c>
      <c r="R5" s="93">
        <f>O5/P5</f>
        <v>3.086438258852052E-2</v>
      </c>
      <c r="S5" s="92">
        <v>21945</v>
      </c>
      <c r="T5" s="90">
        <v>26729</v>
      </c>
      <c r="U5" s="90">
        <v>762508</v>
      </c>
      <c r="V5" s="72">
        <f>S5/U5</f>
        <v>2.8780025914482209E-2</v>
      </c>
      <c r="W5" s="93">
        <f>T5/U5</f>
        <v>3.5054058449222825E-2</v>
      </c>
      <c r="X5" s="92">
        <v>24035</v>
      </c>
      <c r="Y5" s="90">
        <v>28885</v>
      </c>
      <c r="Z5" s="90">
        <v>765557</v>
      </c>
      <c r="AA5" s="72">
        <f>IF(Z5=0,0,X5/Z5)</f>
        <v>3.1395441489007352E-2</v>
      </c>
      <c r="AB5" s="72">
        <f>IF(Z5=0,0,Y5/Z5)</f>
        <v>3.7730698040772927E-2</v>
      </c>
      <c r="AC5" s="72"/>
      <c r="AD5" s="89">
        <v>26086</v>
      </c>
      <c r="AE5" s="90">
        <v>4096.3999999999996</v>
      </c>
      <c r="AF5" s="90">
        <f>AD5+AE5</f>
        <v>30182.400000000001</v>
      </c>
      <c r="AG5" s="72">
        <f t="shared" ref="AG5:AG24" si="1">(AF5-Y5)/Y5</f>
        <v>4.4916046390860359E-2</v>
      </c>
      <c r="AH5" s="89">
        <v>763130</v>
      </c>
      <c r="AI5" s="72">
        <f>IF(AH5=0,0,AD5/AH5)</f>
        <v>3.4182904616513569E-2</v>
      </c>
      <c r="AJ5" s="72">
        <f>IF(AH5=0,0,AF5/AH5)</f>
        <v>3.9550797373972983E-2</v>
      </c>
      <c r="AK5" s="94">
        <f t="shared" ref="AK5:AK24" si="2">(AH5-Z5)/Z5</f>
        <v>-3.1702407528113518E-3</v>
      </c>
      <c r="AL5" s="82"/>
      <c r="AM5" s="90">
        <v>27811.1</v>
      </c>
      <c r="AN5" s="90">
        <v>8090.9</v>
      </c>
      <c r="AO5" s="90">
        <f>AM5+AN5</f>
        <v>35902</v>
      </c>
      <c r="AP5" s="82">
        <f>(AM5-AD5)/AD5</f>
        <v>6.6131258146131966E-2</v>
      </c>
      <c r="AQ5" s="82">
        <f t="shared" ref="AQ5:AQ24" si="3">(AO5-AF5)/AF5</f>
        <v>0.1895011662425784</v>
      </c>
      <c r="AR5" s="89">
        <v>764113</v>
      </c>
      <c r="AS5" s="72">
        <f t="shared" ref="AS5:AS24" si="4">IF(AR5=0,0,AM5/AR5)</f>
        <v>3.639658008697666E-2</v>
      </c>
      <c r="AT5" s="72">
        <f t="shared" ref="AT5:AT24" si="5">IF(AR5=0,0,AO5/AR5)</f>
        <v>4.6985197215595076E-2</v>
      </c>
      <c r="AU5" s="71">
        <f t="shared" ref="AU5:AU24" si="6">(AR5-AH5)/AH5</f>
        <v>1.2881160483796993E-3</v>
      </c>
      <c r="AV5" s="69"/>
      <c r="AW5" s="95">
        <v>27654.6</v>
      </c>
      <c r="AX5" s="90">
        <v>10554</v>
      </c>
      <c r="AY5" s="90">
        <f>AW5+AX5</f>
        <v>38208.6</v>
      </c>
      <c r="AZ5" s="82">
        <f>(AW5-AM5)/AM5</f>
        <v>-5.6272495514380948E-3</v>
      </c>
      <c r="BA5" s="82">
        <f>(AY5-AO5)/AO5</f>
        <v>6.4247117152247749E-2</v>
      </c>
      <c r="BB5" s="89">
        <v>753159</v>
      </c>
      <c r="BC5" s="72">
        <f t="shared" ref="BC5:BC24" si="7">IF(BB5=0,0,AW5/BB5)</f>
        <v>3.6718143180921953E-2</v>
      </c>
      <c r="BD5" s="72">
        <f t="shared" ref="BD5:BD24" si="8">IF(BB5=0,0,AY5/BB5)</f>
        <v>5.0731120520368204E-2</v>
      </c>
      <c r="BE5" s="71">
        <f t="shared" ref="BE5:BE24" si="9">(BB5-AR5)/AR5</f>
        <v>-1.4335576020824145E-2</v>
      </c>
      <c r="BF5" s="69"/>
      <c r="BG5" s="95">
        <v>31630</v>
      </c>
      <c r="BH5" s="90">
        <v>14422.5</v>
      </c>
      <c r="BI5" s="90">
        <f>BG5+BH5</f>
        <v>46052.5</v>
      </c>
      <c r="BJ5" s="82">
        <f>(BG5-AW5)/AW5</f>
        <v>0.14375185321790956</v>
      </c>
      <c r="BK5" s="82">
        <f>(BI5-AY5)/AY5</f>
        <v>0.20529147888171778</v>
      </c>
      <c r="BL5" s="96">
        <v>743922</v>
      </c>
      <c r="BM5" s="72">
        <f t="shared" ref="BM5:BM24" si="10">IF(BL5=0,0,BG5/BL5)</f>
        <v>4.2517898381819602E-2</v>
      </c>
      <c r="BN5" s="72">
        <f t="shared" ref="BN5:BN24" si="11">IF(BL5=0,0,BI5/BL5)</f>
        <v>6.1905011546909486E-2</v>
      </c>
      <c r="BO5" s="71">
        <f t="shared" ref="BO5:BO24" si="12">(BL5-BB5)/BB5</f>
        <v>-1.2264342589015069E-2</v>
      </c>
      <c r="BP5" s="69"/>
      <c r="BQ5" s="95">
        <v>34568.699999999997</v>
      </c>
      <c r="BR5" s="90">
        <v>14951.3</v>
      </c>
      <c r="BS5" s="90">
        <f>BQ5+BR5</f>
        <v>49520</v>
      </c>
      <c r="BT5" s="82">
        <f>(BQ5-BG5)/BG5</f>
        <v>9.2908631046474774E-2</v>
      </c>
      <c r="BU5" s="82">
        <f>(BS5-BI5)/BI5</f>
        <v>7.5294500841430981E-2</v>
      </c>
      <c r="BV5" s="96">
        <v>744464</v>
      </c>
      <c r="BW5" s="72">
        <f t="shared" ref="BW5:BW24" si="13">IF(BV5=0,0,BQ5/BV5)</f>
        <v>4.6434347396247501E-2</v>
      </c>
      <c r="BX5" s="72">
        <f t="shared" ref="BX5:BX24" si="14">IF(BV5=0,0,BS5/BV5)</f>
        <v>6.6517655655612629E-2</v>
      </c>
      <c r="BY5" s="71">
        <f t="shared" ref="BY5:BY24" si="15">(BV5-BL5)/BL5</f>
        <v>7.2857100610010188E-4</v>
      </c>
      <c r="BZ5" s="69"/>
      <c r="CA5" s="33">
        <v>43504.2</v>
      </c>
      <c r="CB5" s="90">
        <v>6071.8</v>
      </c>
      <c r="CC5" s="90">
        <f>CA5+CB5</f>
        <v>49576</v>
      </c>
      <c r="CD5" s="82">
        <f>(CA5-BQ5)/BQ5</f>
        <v>0.25848527714377462</v>
      </c>
      <c r="CE5" s="82">
        <f>(CC5-BS5)/BS5</f>
        <v>1.1308562197092085E-3</v>
      </c>
      <c r="CF5" s="32">
        <v>736354</v>
      </c>
      <c r="CG5" s="72">
        <f t="shared" ref="CG5:CG24" si="16">IF(CF5=0,0,CA5/CF5)</f>
        <v>5.9080550930666498E-2</v>
      </c>
      <c r="CH5" s="72">
        <f t="shared" ref="CH5:CH24" si="17">IF(CF5=0,0,CC5/CF5)</f>
        <v>6.7326313159159865E-2</v>
      </c>
      <c r="CI5" s="71">
        <f t="shared" ref="CI5:CI24" si="18">(CF5-BV5)/BV5</f>
        <v>-1.0893743686733005E-2</v>
      </c>
      <c r="CJ5" s="69"/>
      <c r="CK5" s="33">
        <v>46252.1</v>
      </c>
      <c r="CL5" s="90">
        <v>5001.2</v>
      </c>
      <c r="CM5" s="90">
        <f t="shared" ref="CM5:CM23" si="19">SUM(CK5:CL5)</f>
        <v>51253.299999999996</v>
      </c>
      <c r="CN5" s="82">
        <f>(CK5-CA5)/CA5</f>
        <v>6.3164016347846907E-2</v>
      </c>
      <c r="CO5" s="83">
        <f>(CM5-CC5)/CC5</f>
        <v>3.3832903017589067E-2</v>
      </c>
      <c r="CP5" s="45">
        <v>732580</v>
      </c>
      <c r="CQ5" s="72">
        <f t="shared" ref="CQ5:CQ24" si="20">IF(CP5=0,0,CK5/CP5)</f>
        <v>6.3135903246061859E-2</v>
      </c>
      <c r="CR5" s="72">
        <f t="shared" ref="CR5:CR24" si="21">IF(CP5=0,0,CM5/CP5)</f>
        <v>6.9962734445384797E-2</v>
      </c>
      <c r="CS5" s="71">
        <f t="shared" ref="CS5:CS24" si="22">(CP5-CF5)/CF5</f>
        <v>-5.125252256387553E-3</v>
      </c>
      <c r="CT5" s="69"/>
      <c r="CU5" s="97">
        <v>41682</v>
      </c>
      <c r="CV5" s="90">
        <v>5531</v>
      </c>
      <c r="CW5" s="90">
        <f t="shared" ref="CW5:CW23" si="23">SUM(CU5:CV5)</f>
        <v>47213</v>
      </c>
      <c r="CX5" s="82">
        <f>(CU5-CK5)/CK5</f>
        <v>-9.8808486533584386E-2</v>
      </c>
      <c r="CY5" s="82">
        <f>(CW5-CM5)/CM5</f>
        <v>-7.8830046065326453E-2</v>
      </c>
      <c r="CZ5" s="35">
        <v>729155</v>
      </c>
      <c r="DA5" s="72">
        <f t="shared" ref="DA5:DA24" si="24">IF(CZ5=0,0,CU5/CZ5)</f>
        <v>5.7164800351091331E-2</v>
      </c>
      <c r="DB5" s="72">
        <f t="shared" ref="DB5:DB24" si="25">IF(CZ5=0,0,CW5/CZ5)</f>
        <v>6.4750293147547502E-2</v>
      </c>
      <c r="DC5" s="71">
        <f t="shared" ref="DC5:DC24" si="26">(CZ5-CP5)/CP5</f>
        <v>-4.6752573097818672E-3</v>
      </c>
      <c r="DD5" s="69"/>
      <c r="DE5" s="97">
        <v>45699.5</v>
      </c>
      <c r="DF5" s="90">
        <v>5393</v>
      </c>
      <c r="DG5" s="90">
        <f t="shared" ref="DG5:DG23" si="27">SUM(DE5:DF5)</f>
        <v>51092.5</v>
      </c>
      <c r="DH5" s="82">
        <f>(DE5-CU5)/CU5</f>
        <v>9.6384530492778661E-2</v>
      </c>
      <c r="DI5" s="82">
        <f>(DG5-CW5)/CW5</f>
        <v>8.2170164996928807E-2</v>
      </c>
      <c r="DJ5" s="42">
        <v>729266</v>
      </c>
      <c r="DK5" s="72">
        <f t="shared" ref="DK5:DK24" si="28">IF(DJ5=0,0,DE5/DJ5)</f>
        <v>6.2665063227957979E-2</v>
      </c>
      <c r="DL5" s="72">
        <f t="shared" ref="DL5:DL24" si="29">IF(DJ5=0,0,DG5/DJ5)</f>
        <v>7.0060170088829046E-2</v>
      </c>
      <c r="DM5" s="71">
        <f t="shared" ref="DM5:DM24" si="30">(DJ5-CZ5)/CZ5</f>
        <v>1.5223100712468543E-4</v>
      </c>
      <c r="DN5" s="69"/>
      <c r="DO5" s="39">
        <v>45502.3</v>
      </c>
      <c r="DP5" s="52">
        <v>3901.3</v>
      </c>
      <c r="DQ5" s="90">
        <f t="shared" ref="DQ5:DQ23" si="31">SUM(DO5:DP5)</f>
        <v>49403.600000000006</v>
      </c>
      <c r="DR5" s="82">
        <f>(DO5-DE5)/DE5</f>
        <v>-4.315145679930789E-3</v>
      </c>
      <c r="DS5" s="83">
        <f>(DQ5-DG5)/DG5</f>
        <v>-3.3055732250330171E-2</v>
      </c>
      <c r="DT5" s="42">
        <v>728993</v>
      </c>
      <c r="DU5" s="72">
        <f t="shared" ref="DU5:DU24" si="32">IF(DT5=0,0,DO5/DT5)</f>
        <v>6.2418020474819376E-2</v>
      </c>
      <c r="DV5" s="72">
        <f t="shared" ref="DV5:DV24" si="33">IF(DT5=0,0,DQ5/DT5)</f>
        <v>6.7769649365631776E-2</v>
      </c>
      <c r="DW5" s="71">
        <f t="shared" ref="DW5:DW24" si="34">(DT5-DJ5)/DJ5</f>
        <v>-3.7434900297010968E-4</v>
      </c>
      <c r="DX5" s="69"/>
      <c r="DY5" s="57">
        <v>48017</v>
      </c>
      <c r="DZ5" s="61">
        <v>3952</v>
      </c>
      <c r="EA5" s="80">
        <f t="shared" ref="EA5:EA23" si="35">SUM(DY5:DZ5)</f>
        <v>51969</v>
      </c>
      <c r="EB5" s="82">
        <f>(DY5-DO5)/DO5</f>
        <v>5.526533823564956E-2</v>
      </c>
      <c r="EC5" s="83">
        <f>(EA5-DQ5)/DQ5</f>
        <v>5.1927389906808286E-2</v>
      </c>
      <c r="ED5" s="42">
        <v>733553</v>
      </c>
      <c r="EE5" s="72">
        <f t="shared" ref="EE5:EE24" si="36">IF(ED5=0,0,DY5/ED5)</f>
        <v>6.5458119590540834E-2</v>
      </c>
      <c r="EF5" s="72">
        <f t="shared" ref="EF5:EF24" si="37">IF(ED5=0,0,EA5/ED5)</f>
        <v>7.0845596705350539E-2</v>
      </c>
      <c r="EG5" s="71">
        <f t="shared" ref="EG5:EG24" si="38">(ED5-DT5)/DT5</f>
        <v>6.2552040966099808E-3</v>
      </c>
      <c r="EH5" s="71"/>
      <c r="EI5" s="57">
        <v>50517.8</v>
      </c>
      <c r="EJ5" s="61">
        <v>5454.7</v>
      </c>
      <c r="EK5" s="80">
        <f t="shared" ref="EK5:EK23" si="39">SUM(EI5:EJ5)</f>
        <v>55972.5</v>
      </c>
      <c r="EL5" s="82">
        <f t="shared" ref="EL5:EL11" si="40">(EI5-DY5)/DY5</f>
        <v>5.2081554449465876E-2</v>
      </c>
      <c r="EM5" s="83">
        <f t="shared" ref="EM5:EM24" si="41">(EK5-EA5)/EA5</f>
        <v>7.7036310107948966E-2</v>
      </c>
      <c r="EN5" s="42">
        <v>730026</v>
      </c>
      <c r="EO5" s="72">
        <f t="shared" ref="EO5:EO24" si="42">IF(EN5=0,0,EI5/EN5)</f>
        <v>6.9200001095851379E-2</v>
      </c>
      <c r="EP5" s="72">
        <f t="shared" ref="EP5:EP24" si="43">IF(EN5=0,0,EK5/EN5)</f>
        <v>7.667192675329372E-2</v>
      </c>
      <c r="EQ5" s="71">
        <f t="shared" ref="EQ5:EQ24" si="44">(EN5-ED5)/ED5</f>
        <v>-4.8081052084852768E-3</v>
      </c>
      <c r="ER5" s="69"/>
      <c r="ES5" s="57">
        <v>45968.2</v>
      </c>
      <c r="ET5" s="61">
        <v>9974</v>
      </c>
      <c r="EU5" s="80">
        <f t="shared" ref="EU5:EU23" si="45">SUM(ES5:ET5)</f>
        <v>55942.2</v>
      </c>
      <c r="EV5" s="82">
        <f t="shared" ref="EV5:EV24" si="46">(ES5-EI5)/EI5</f>
        <v>-9.0059345418842571E-2</v>
      </c>
      <c r="EW5" s="83">
        <f t="shared" ref="EW5:EW24" si="47">(EU5-EK5)/EK5</f>
        <v>-5.4133726383497093E-4</v>
      </c>
      <c r="EX5" s="42">
        <v>724869</v>
      </c>
      <c r="EY5" s="72">
        <f t="shared" ref="EY5:EY24" si="48">IF(EX5=0,0,ES5/EX5)</f>
        <v>6.341587238521719E-2</v>
      </c>
      <c r="EZ5" s="72">
        <f t="shared" ref="EZ5:EZ24" si="49">IF(EX5=0,0,EU5/EX5)</f>
        <v>7.7175600004966413E-2</v>
      </c>
      <c r="FA5" s="71">
        <f t="shared" ref="FA5:FA24" si="50">(EX5-EN5)/EN5</f>
        <v>-7.0641319624232561E-3</v>
      </c>
      <c r="FB5" s="69"/>
      <c r="FC5" s="57">
        <v>50335.9</v>
      </c>
      <c r="FD5" s="61">
        <v>5987</v>
      </c>
      <c r="FE5" s="80">
        <f t="shared" ref="FE5:FE19" si="51">SUM(FC5:FD5)</f>
        <v>56322.9</v>
      </c>
      <c r="FF5" s="82">
        <f t="shared" ref="FF5:FF17" si="52">(FC5-ES5)/ES5</f>
        <v>9.5015684755983584E-2</v>
      </c>
      <c r="FG5" s="83">
        <f t="shared" ref="FG5:FG17" si="53">(FE5-EU5)/EU5</f>
        <v>6.8052382637794791E-3</v>
      </c>
      <c r="FH5" s="42">
        <v>724326</v>
      </c>
      <c r="FI5" s="72">
        <f t="shared" ref="FI5:FI19" si="54">IF(FH5=0,0,FC5/FH5)</f>
        <v>6.9493432515193437E-2</v>
      </c>
      <c r="FJ5" s="72">
        <f t="shared" ref="FJ5:FJ19" si="55">IF(FH5=0,0,FE5/FH5)</f>
        <v>7.7759047721606023E-2</v>
      </c>
      <c r="FK5" s="71">
        <f t="shared" ref="FK5:FK17" si="56">(FH5-EX5)/EX5</f>
        <v>-7.4910087201963385E-4</v>
      </c>
    </row>
    <row r="6" spans="1:167">
      <c r="A6" s="70" t="s">
        <v>101</v>
      </c>
      <c r="B6" s="89">
        <v>13056</v>
      </c>
      <c r="C6" s="90">
        <f>792769+6531</f>
        <v>799300</v>
      </c>
      <c r="D6" s="72">
        <f t="shared" ref="D6:D24" si="57">B6/C6</f>
        <v>1.6334292505942701E-2</v>
      </c>
      <c r="E6" s="89">
        <v>15307</v>
      </c>
      <c r="F6" s="90">
        <f>793267+6799</f>
        <v>800066</v>
      </c>
      <c r="G6" s="72">
        <f t="shared" ref="G6:G24" si="58">E6/F6</f>
        <v>1.9132171595843343E-2</v>
      </c>
      <c r="H6" s="89">
        <v>17305</v>
      </c>
      <c r="I6" s="90">
        <f>792916+6748</f>
        <v>799664</v>
      </c>
      <c r="J6" s="72">
        <f t="shared" ref="J6:J24" si="59">H6/I6</f>
        <v>2.1640338942355789E-2</v>
      </c>
      <c r="K6" s="89">
        <v>19545</v>
      </c>
      <c r="L6" s="90">
        <f>801458+7807</f>
        <v>809265</v>
      </c>
      <c r="M6" s="91">
        <f t="shared" ref="M6:M24" si="60">K6/L6</f>
        <v>2.4151544920390726E-2</v>
      </c>
      <c r="N6" s="92">
        <v>22916</v>
      </c>
      <c r="O6" s="92">
        <v>27077</v>
      </c>
      <c r="P6" s="90">
        <v>803586</v>
      </c>
      <c r="Q6" s="72">
        <f t="shared" si="0"/>
        <v>2.8517171777507323E-2</v>
      </c>
      <c r="R6" s="93">
        <f t="shared" ref="R6:R24" si="61">O6/P6</f>
        <v>3.369521121572551E-2</v>
      </c>
      <c r="S6" s="92">
        <v>24554</v>
      </c>
      <c r="T6" s="90">
        <v>29824</v>
      </c>
      <c r="U6" s="90">
        <v>801881</v>
      </c>
      <c r="V6" s="72">
        <f t="shared" ref="V6:V23" si="62">S6/U6</f>
        <v>3.0620503541049109E-2</v>
      </c>
      <c r="W6" s="93">
        <f t="shared" ref="W6:W24" si="63">T6/U6</f>
        <v>3.7192551014427325E-2</v>
      </c>
      <c r="X6" s="92">
        <v>26175</v>
      </c>
      <c r="Y6" s="90">
        <v>32909</v>
      </c>
      <c r="Z6" s="90">
        <v>802299</v>
      </c>
      <c r="AA6" s="72">
        <f t="shared" ref="AA6:AA24" si="64">IF(Z6=0,0,X6/Z6)</f>
        <v>3.262499392371173E-2</v>
      </c>
      <c r="AB6" s="72">
        <f t="shared" ref="AB6:AB24" si="65">IF(Z6=0,0,Y6/Z6)</f>
        <v>4.1018373449300073E-2</v>
      </c>
      <c r="AC6" s="72"/>
      <c r="AD6" s="89">
        <v>29437.1</v>
      </c>
      <c r="AE6" s="90">
        <v>4340.1000000000004</v>
      </c>
      <c r="AF6" s="90">
        <f t="shared" ref="AF6:AF24" si="66">AD6+AE6</f>
        <v>33777.199999999997</v>
      </c>
      <c r="AG6" s="72">
        <f t="shared" si="1"/>
        <v>2.6381840833814368E-2</v>
      </c>
      <c r="AH6" s="89">
        <v>799528</v>
      </c>
      <c r="AI6" s="72">
        <f t="shared" ref="AI6:AI24" si="67">IF(AH6=0,0,AD6/AH6)</f>
        <v>3.6818097677629801E-2</v>
      </c>
      <c r="AJ6" s="72">
        <f t="shared" ref="AJ6:AJ24" si="68">IF(AH6=0,0,AF6/AH6)</f>
        <v>4.2246425390980676E-2</v>
      </c>
      <c r="AK6" s="94">
        <f t="shared" si="2"/>
        <v>-3.4538245716372574E-3</v>
      </c>
      <c r="AL6" s="82"/>
      <c r="AM6" s="90">
        <v>31256.3</v>
      </c>
      <c r="AN6" s="90">
        <v>4988.5</v>
      </c>
      <c r="AO6" s="90">
        <f t="shared" ref="AO6:AO23" si="69">AM6+AN6</f>
        <v>36244.800000000003</v>
      </c>
      <c r="AP6" s="82">
        <f t="shared" ref="AP6:AP24" si="70">(AM6-AD6)/AD6</f>
        <v>6.1799565853973414E-2</v>
      </c>
      <c r="AQ6" s="82">
        <f t="shared" si="3"/>
        <v>7.3055196996790916E-2</v>
      </c>
      <c r="AR6" s="89">
        <v>796666</v>
      </c>
      <c r="AS6" s="72">
        <f t="shared" si="4"/>
        <v>3.9233882204085524E-2</v>
      </c>
      <c r="AT6" s="72">
        <f t="shared" si="5"/>
        <v>4.5495602925190733E-2</v>
      </c>
      <c r="AU6" s="71">
        <f t="shared" si="6"/>
        <v>-3.579611971062927E-3</v>
      </c>
      <c r="AV6" s="69"/>
      <c r="AW6" s="89">
        <v>31705.8</v>
      </c>
      <c r="AX6" s="90">
        <v>5239</v>
      </c>
      <c r="AY6" s="90">
        <f t="shared" ref="AY6:AY23" si="71">AW6+AX6</f>
        <v>36944.800000000003</v>
      </c>
      <c r="AZ6" s="82">
        <f t="shared" ref="AZ6:AZ24" si="72">(AW6-AM6)/AM6</f>
        <v>1.4381100770084752E-2</v>
      </c>
      <c r="BA6" s="82">
        <f t="shared" ref="BA6:BA24" si="73">(AY6-AO6)/AO6</f>
        <v>1.9313115260671875E-2</v>
      </c>
      <c r="BB6" s="89">
        <v>790931</v>
      </c>
      <c r="BC6" s="72">
        <f t="shared" si="7"/>
        <v>4.008668265626205E-2</v>
      </c>
      <c r="BD6" s="72">
        <f t="shared" si="8"/>
        <v>4.6710522156800029E-2</v>
      </c>
      <c r="BE6" s="71">
        <f t="shared" si="9"/>
        <v>-7.1987507939337185E-3</v>
      </c>
      <c r="BF6" s="69"/>
      <c r="BG6" s="89">
        <v>35560.400000000001</v>
      </c>
      <c r="BH6" s="90">
        <v>6471.1</v>
      </c>
      <c r="BI6" s="90">
        <f>BG6+BH6</f>
        <v>42031.5</v>
      </c>
      <c r="BJ6" s="82">
        <f t="shared" ref="BJ6:BJ24" si="74">(BG6-AW6)/AW6</f>
        <v>0.12157397069305939</v>
      </c>
      <c r="BK6" s="82">
        <f t="shared" ref="BK6:BK24" si="75">(BI6-AY6)/AY6</f>
        <v>0.1376837877049002</v>
      </c>
      <c r="BL6" s="96">
        <v>784193</v>
      </c>
      <c r="BM6" s="72">
        <f t="shared" si="10"/>
        <v>4.5346489958466858E-2</v>
      </c>
      <c r="BN6" s="72">
        <f t="shared" si="11"/>
        <v>5.3598412635664942E-2</v>
      </c>
      <c r="BO6" s="71">
        <f t="shared" si="12"/>
        <v>-8.5190743566758674E-3</v>
      </c>
      <c r="BP6" s="69"/>
      <c r="BQ6" s="89">
        <f>33578.4+1439.5</f>
        <v>35017.9</v>
      </c>
      <c r="BR6" s="90">
        <f>5115.5+392</f>
        <v>5507.5</v>
      </c>
      <c r="BS6" s="90">
        <f>BQ6+BR6</f>
        <v>40525.4</v>
      </c>
      <c r="BT6" s="82">
        <f t="shared" ref="BT6:BT24" si="76">(BQ6-BG6)/BG6</f>
        <v>-1.5255733906255273E-2</v>
      </c>
      <c r="BU6" s="82">
        <f t="shared" ref="BU6:BU24" si="77">(BS6-BI6)/BI6</f>
        <v>-3.5832649322531877E-2</v>
      </c>
      <c r="BV6" s="96">
        <v>782478</v>
      </c>
      <c r="BW6" s="72">
        <f t="shared" si="13"/>
        <v>4.475256812332104E-2</v>
      </c>
      <c r="BX6" s="72">
        <f t="shared" si="14"/>
        <v>5.1791104670035455E-2</v>
      </c>
      <c r="BY6" s="71">
        <f t="shared" si="15"/>
        <v>-2.1869616280686005E-3</v>
      </c>
      <c r="BZ6" s="69"/>
      <c r="CA6" s="33">
        <v>36319.599999999999</v>
      </c>
      <c r="CB6" s="90">
        <v>2670.9</v>
      </c>
      <c r="CC6" s="90">
        <f>CA6+CB6</f>
        <v>38990.5</v>
      </c>
      <c r="CD6" s="82">
        <f t="shared" ref="CD6:CD24" si="78">(CA6-BQ6)/BQ6</f>
        <v>3.7172417535031997E-2</v>
      </c>
      <c r="CE6" s="82">
        <f t="shared" ref="CE6:CE24" si="79">(CC6-BS6)/BS6</f>
        <v>-3.787501172104412E-2</v>
      </c>
      <c r="CF6" s="32">
        <v>777147</v>
      </c>
      <c r="CG6" s="72">
        <f t="shared" si="16"/>
        <v>4.6734530275481988E-2</v>
      </c>
      <c r="CH6" s="72">
        <f t="shared" si="17"/>
        <v>5.0171331807238526E-2</v>
      </c>
      <c r="CI6" s="71">
        <f t="shared" si="18"/>
        <v>-6.8129710995069514E-3</v>
      </c>
      <c r="CJ6" s="69"/>
      <c r="CK6" s="33">
        <v>36768.5</v>
      </c>
      <c r="CL6" s="90">
        <v>2924</v>
      </c>
      <c r="CM6" s="90">
        <f t="shared" si="19"/>
        <v>39692.5</v>
      </c>
      <c r="CN6" s="82">
        <f t="shared" ref="CN6:CN24" si="80">(CK6-CA6)/CA6</f>
        <v>1.2359717618035481E-2</v>
      </c>
      <c r="CO6" s="83">
        <f t="shared" ref="CO6:CO24" si="81">(CM6-CC6)/CC6</f>
        <v>1.800438568369218E-2</v>
      </c>
      <c r="CP6" s="46">
        <v>772252</v>
      </c>
      <c r="CQ6" s="72">
        <f t="shared" si="20"/>
        <v>4.7612048916674865E-2</v>
      </c>
      <c r="CR6" s="72">
        <f t="shared" si="21"/>
        <v>5.1398377731621286E-2</v>
      </c>
      <c r="CS6" s="71">
        <f t="shared" si="22"/>
        <v>-6.2986796577738828E-3</v>
      </c>
      <c r="CT6" s="69"/>
      <c r="CU6" s="98">
        <v>38596.300000000003</v>
      </c>
      <c r="CV6" s="90">
        <v>3380</v>
      </c>
      <c r="CW6" s="90">
        <f t="shared" si="23"/>
        <v>41976.3</v>
      </c>
      <c r="CX6" s="82">
        <f t="shared" ref="CX6:CX24" si="82">(CU6-CK6)/CK6</f>
        <v>4.9711029821722479E-2</v>
      </c>
      <c r="CY6" s="82">
        <f t="shared" ref="CY6:CY24" si="83">(CW6-CM6)/CM6</f>
        <v>5.7537318133148656E-2</v>
      </c>
      <c r="CZ6" s="35">
        <v>769720</v>
      </c>
      <c r="DA6" s="72">
        <f t="shared" si="24"/>
        <v>5.014329886192382E-2</v>
      </c>
      <c r="DB6" s="72">
        <f t="shared" si="25"/>
        <v>5.4534506054149563E-2</v>
      </c>
      <c r="DC6" s="71">
        <f t="shared" si="26"/>
        <v>-3.2787224895500433E-3</v>
      </c>
      <c r="DD6" s="69"/>
      <c r="DE6" s="98">
        <v>36301.599999999999</v>
      </c>
      <c r="DF6" s="90">
        <v>3273.6</v>
      </c>
      <c r="DG6" s="90">
        <f t="shared" si="27"/>
        <v>39575.199999999997</v>
      </c>
      <c r="DH6" s="82">
        <f t="shared" ref="DH6:DH24" si="84">(DE6-CU6)/CU6</f>
        <v>-5.9453885476069057E-2</v>
      </c>
      <c r="DI6" s="82">
        <f t="shared" ref="DI6:DI24" si="85">(DG6-CW6)/CW6</f>
        <v>-5.7201325509871184E-2</v>
      </c>
      <c r="DJ6" s="43">
        <v>773810</v>
      </c>
      <c r="DK6" s="72">
        <f t="shared" si="28"/>
        <v>4.6912808053656579E-2</v>
      </c>
      <c r="DL6" s="72">
        <f t="shared" si="29"/>
        <v>5.1143303911812973E-2</v>
      </c>
      <c r="DM6" s="71">
        <f t="shared" si="30"/>
        <v>5.3136205373382527E-3</v>
      </c>
      <c r="DN6" s="69"/>
      <c r="DO6" s="40">
        <v>33839.1</v>
      </c>
      <c r="DP6" s="99">
        <v>2040.3</v>
      </c>
      <c r="DQ6" s="90">
        <f t="shared" si="31"/>
        <v>35879.4</v>
      </c>
      <c r="DR6" s="82">
        <f t="shared" ref="DR6:DR24" si="86">(DO6-DE6)/DE6</f>
        <v>-6.7834475615399875E-2</v>
      </c>
      <c r="DS6" s="83">
        <f t="shared" ref="DS6:DS24" si="87">(DQ6-DG6)/DG6</f>
        <v>-9.3386767470536994E-2</v>
      </c>
      <c r="DT6" s="43">
        <v>769394</v>
      </c>
      <c r="DU6" s="72">
        <f t="shared" si="32"/>
        <v>4.3981497126309797E-2</v>
      </c>
      <c r="DV6" s="72">
        <f t="shared" si="33"/>
        <v>4.6633324408560509E-2</v>
      </c>
      <c r="DW6" s="71">
        <f t="shared" si="34"/>
        <v>-5.706827257337072E-3</v>
      </c>
      <c r="DX6" s="69"/>
      <c r="DY6" s="58">
        <v>37329</v>
      </c>
      <c r="DZ6" s="84">
        <v>2080</v>
      </c>
      <c r="EA6" s="80">
        <f t="shared" si="35"/>
        <v>39409</v>
      </c>
      <c r="EB6" s="82">
        <f t="shared" ref="EB6:EB24" si="88">(DY6-DO6)/DO6</f>
        <v>0.10313217550112153</v>
      </c>
      <c r="EC6" s="83">
        <f t="shared" ref="EC6:EC24" si="89">(EA6-DQ6)/DQ6</f>
        <v>9.8373997335518382E-2</v>
      </c>
      <c r="ED6" s="43">
        <v>761367</v>
      </c>
      <c r="EE6" s="72">
        <f t="shared" si="36"/>
        <v>4.902891772299036E-2</v>
      </c>
      <c r="EF6" s="72">
        <f t="shared" si="37"/>
        <v>5.1760845952083558E-2</v>
      </c>
      <c r="EG6" s="71">
        <f t="shared" si="38"/>
        <v>-1.043288614156076E-2</v>
      </c>
      <c r="EH6" s="71"/>
      <c r="EI6" s="58">
        <v>38351.83</v>
      </c>
      <c r="EJ6" s="84">
        <v>1074.72</v>
      </c>
      <c r="EK6" s="80">
        <f t="shared" si="39"/>
        <v>39426.550000000003</v>
      </c>
      <c r="EL6" s="82">
        <f t="shared" si="40"/>
        <v>2.740041254788507E-2</v>
      </c>
      <c r="EM6" s="83">
        <f t="shared" si="41"/>
        <v>4.4532974701217771E-4</v>
      </c>
      <c r="EN6" s="43">
        <v>754453</v>
      </c>
      <c r="EO6" s="72">
        <f t="shared" si="42"/>
        <v>5.0833955196678923E-2</v>
      </c>
      <c r="EP6" s="72">
        <f t="shared" si="43"/>
        <v>5.2258457451955259E-2</v>
      </c>
      <c r="EQ6" s="71">
        <f t="shared" si="44"/>
        <v>-9.0810345076684437E-3</v>
      </c>
      <c r="ER6" s="69"/>
      <c r="ES6" s="58">
        <v>37526.019999999997</v>
      </c>
      <c r="ET6" s="84">
        <v>1309.7</v>
      </c>
      <c r="EU6" s="80">
        <f t="shared" si="45"/>
        <v>38835.719999999994</v>
      </c>
      <c r="EV6" s="82">
        <f t="shared" si="46"/>
        <v>-2.1532479675676622E-2</v>
      </c>
      <c r="EW6" s="83">
        <f t="shared" si="47"/>
        <v>-1.498558712339804E-2</v>
      </c>
      <c r="EX6" s="43">
        <v>753618</v>
      </c>
      <c r="EY6" s="72">
        <f t="shared" si="48"/>
        <v>4.9794484738952621E-2</v>
      </c>
      <c r="EZ6" s="72">
        <f t="shared" si="49"/>
        <v>5.1532367857455623E-2</v>
      </c>
      <c r="FA6" s="71">
        <f t="shared" si="50"/>
        <v>-1.1067621177197253E-3</v>
      </c>
      <c r="FB6" s="69"/>
      <c r="FC6" s="58">
        <v>36452.519999999997</v>
      </c>
      <c r="FD6" s="84">
        <v>1548.9</v>
      </c>
      <c r="FE6" s="80">
        <f t="shared" si="51"/>
        <v>38001.42</v>
      </c>
      <c r="FF6" s="82">
        <f t="shared" si="52"/>
        <v>-2.8606817349668311E-2</v>
      </c>
      <c r="FG6" s="83">
        <f t="shared" si="53"/>
        <v>-2.1482799855390752E-2</v>
      </c>
      <c r="FH6" s="43">
        <v>749954</v>
      </c>
      <c r="FI6" s="72">
        <f t="shared" si="54"/>
        <v>4.8606341188926247E-2</v>
      </c>
      <c r="FJ6" s="72">
        <f t="shared" si="55"/>
        <v>5.0671667862295551E-2</v>
      </c>
      <c r="FK6" s="71">
        <f t="shared" si="56"/>
        <v>-4.8618796260174249E-3</v>
      </c>
    </row>
    <row r="7" spans="1:167">
      <c r="A7" s="70" t="s">
        <v>102</v>
      </c>
      <c r="B7" s="89">
        <v>18280</v>
      </c>
      <c r="C7" s="90">
        <v>1068925</v>
      </c>
      <c r="D7" s="72">
        <f t="shared" si="57"/>
        <v>1.7101293355473956E-2</v>
      </c>
      <c r="E7" s="89">
        <v>20750</v>
      </c>
      <c r="F7" s="90">
        <v>1068995</v>
      </c>
      <c r="G7" s="72">
        <f t="shared" si="58"/>
        <v>1.9410754961435742E-2</v>
      </c>
      <c r="H7" s="89">
        <v>22111</v>
      </c>
      <c r="I7" s="90">
        <v>1068276</v>
      </c>
      <c r="J7" s="72">
        <f t="shared" si="59"/>
        <v>2.0697834641983905E-2</v>
      </c>
      <c r="K7" s="89">
        <v>26068</v>
      </c>
      <c r="L7" s="90">
        <v>1073477</v>
      </c>
      <c r="M7" s="91">
        <f t="shared" si="60"/>
        <v>2.4283706125049723E-2</v>
      </c>
      <c r="N7" s="92">
        <v>34319</v>
      </c>
      <c r="O7" s="92">
        <v>44279</v>
      </c>
      <c r="P7" s="90">
        <v>1077247</v>
      </c>
      <c r="Q7" s="72">
        <f t="shared" si="0"/>
        <v>3.1858060407687371E-2</v>
      </c>
      <c r="R7" s="93">
        <f t="shared" si="61"/>
        <v>4.110385083458111E-2</v>
      </c>
      <c r="S7" s="92">
        <v>39917.199999999997</v>
      </c>
      <c r="T7" s="90">
        <v>48007</v>
      </c>
      <c r="U7" s="90">
        <v>1072711</v>
      </c>
      <c r="V7" s="72">
        <f t="shared" si="62"/>
        <v>3.7211513632283061E-2</v>
      </c>
      <c r="W7" s="93">
        <f t="shared" si="63"/>
        <v>4.4752967015347096E-2</v>
      </c>
      <c r="X7" s="92">
        <v>42358</v>
      </c>
      <c r="Y7" s="90">
        <v>48314</v>
      </c>
      <c r="Z7" s="90">
        <v>1071550</v>
      </c>
      <c r="AA7" s="72">
        <f t="shared" si="64"/>
        <v>3.9529653305958659E-2</v>
      </c>
      <c r="AB7" s="72">
        <f t="shared" si="65"/>
        <v>4.5087956698240866E-2</v>
      </c>
      <c r="AC7" s="72"/>
      <c r="AD7" s="89">
        <v>43376.6</v>
      </c>
      <c r="AE7" s="90">
        <v>5646.8</v>
      </c>
      <c r="AF7" s="90">
        <f t="shared" si="66"/>
        <v>49023.4</v>
      </c>
      <c r="AG7" s="72">
        <f t="shared" si="1"/>
        <v>1.468311462516044E-2</v>
      </c>
      <c r="AH7" s="89">
        <v>1067624</v>
      </c>
      <c r="AI7" s="72">
        <f t="shared" si="67"/>
        <v>4.0629097884648524E-2</v>
      </c>
      <c r="AJ7" s="72">
        <f t="shared" si="68"/>
        <v>4.5918225892261695E-2</v>
      </c>
      <c r="AK7" s="94">
        <f t="shared" si="2"/>
        <v>-3.6638514301712472E-3</v>
      </c>
      <c r="AL7" s="82"/>
      <c r="AM7" s="90">
        <v>45543.7</v>
      </c>
      <c r="AN7" s="90">
        <v>10602.6</v>
      </c>
      <c r="AO7" s="90">
        <f t="shared" si="69"/>
        <v>56146.299999999996</v>
      </c>
      <c r="AP7" s="82">
        <f t="shared" si="70"/>
        <v>4.9960116744973061E-2</v>
      </c>
      <c r="AQ7" s="82">
        <f t="shared" si="3"/>
        <v>0.14529591990763582</v>
      </c>
      <c r="AR7" s="89">
        <v>1064682</v>
      </c>
      <c r="AS7" s="72">
        <f t="shared" si="4"/>
        <v>4.2776810352762609E-2</v>
      </c>
      <c r="AT7" s="72">
        <f t="shared" si="5"/>
        <v>5.2735276824441471E-2</v>
      </c>
      <c r="AU7" s="71">
        <f t="shared" si="6"/>
        <v>-2.7556518025072499E-3</v>
      </c>
      <c r="AV7" s="69"/>
      <c r="AW7" s="89">
        <v>45827.7</v>
      </c>
      <c r="AX7" s="90">
        <v>11640</v>
      </c>
      <c r="AY7" s="90">
        <f t="shared" si="71"/>
        <v>57467.7</v>
      </c>
      <c r="AZ7" s="82">
        <f t="shared" si="72"/>
        <v>6.2357691623649378E-3</v>
      </c>
      <c r="BA7" s="82">
        <f t="shared" si="73"/>
        <v>2.353494353145268E-2</v>
      </c>
      <c r="BB7" s="89">
        <v>1063650</v>
      </c>
      <c r="BC7" s="72">
        <f t="shared" si="7"/>
        <v>4.3085319418981805E-2</v>
      </c>
      <c r="BD7" s="72">
        <f t="shared" si="8"/>
        <v>5.4028768861937665E-2</v>
      </c>
      <c r="BE7" s="71">
        <f t="shared" si="9"/>
        <v>-9.693035103439337E-4</v>
      </c>
      <c r="BF7" s="69"/>
      <c r="BG7" s="89">
        <v>50518.999999999993</v>
      </c>
      <c r="BH7" s="90">
        <v>9166.9</v>
      </c>
      <c r="BI7" s="90">
        <f t="shared" ref="BI7:BI24" si="90">BG7+BH7</f>
        <v>59685.899999999994</v>
      </c>
      <c r="BJ7" s="82">
        <f t="shared" si="74"/>
        <v>0.10236821834829145</v>
      </c>
      <c r="BK7" s="82">
        <f t="shared" si="75"/>
        <v>3.859907391456413E-2</v>
      </c>
      <c r="BL7" s="96">
        <v>1063786</v>
      </c>
      <c r="BM7" s="72">
        <f t="shared" si="10"/>
        <v>4.7489814680772256E-2</v>
      </c>
      <c r="BN7" s="72">
        <f t="shared" si="11"/>
        <v>5.6107055366398872E-2</v>
      </c>
      <c r="BO7" s="71">
        <f t="shared" si="12"/>
        <v>1.2786160861185541E-4</v>
      </c>
      <c r="BP7" s="69"/>
      <c r="BQ7" s="89">
        <v>50192.2</v>
      </c>
      <c r="BR7" s="90">
        <v>6496</v>
      </c>
      <c r="BS7" s="90">
        <f t="shared" ref="BS7:BS24" si="91">BQ7+BR7</f>
        <v>56688.2</v>
      </c>
      <c r="BT7" s="82">
        <f t="shared" si="76"/>
        <v>-6.4688533027177034E-3</v>
      </c>
      <c r="BU7" s="82">
        <f t="shared" si="77"/>
        <v>-5.0224592407922097E-2</v>
      </c>
      <c r="BV7" s="96">
        <v>1057011</v>
      </c>
      <c r="BW7" s="72">
        <f t="shared" si="13"/>
        <v>4.7485030903178869E-2</v>
      </c>
      <c r="BX7" s="72">
        <f t="shared" si="14"/>
        <v>5.3630662310988245E-2</v>
      </c>
      <c r="BY7" s="71">
        <f t="shared" si="15"/>
        <v>-6.3687621382496106E-3</v>
      </c>
      <c r="BZ7" s="69"/>
      <c r="CA7" s="33">
        <v>49929.599999999999</v>
      </c>
      <c r="CB7" s="90">
        <v>4564.3999999999996</v>
      </c>
      <c r="CC7" s="90">
        <f t="shared" ref="CC7:CC23" si="92">CA7+CB7</f>
        <v>54494</v>
      </c>
      <c r="CD7" s="82">
        <f t="shared" si="78"/>
        <v>-5.2318886201441371E-3</v>
      </c>
      <c r="CE7" s="82">
        <f t="shared" si="79"/>
        <v>-3.8706468012743342E-2</v>
      </c>
      <c r="CF7" s="32">
        <v>1050590</v>
      </c>
      <c r="CG7" s="72">
        <f t="shared" si="16"/>
        <v>4.7525295310254234E-2</v>
      </c>
      <c r="CH7" s="72">
        <f t="shared" si="17"/>
        <v>5.1869901674297302E-2</v>
      </c>
      <c r="CI7" s="71">
        <f t="shared" si="18"/>
        <v>-6.0746766116908909E-3</v>
      </c>
      <c r="CJ7" s="69"/>
      <c r="CK7" s="33">
        <v>48026.2</v>
      </c>
      <c r="CL7" s="90">
        <v>4633.7</v>
      </c>
      <c r="CM7" s="90">
        <f t="shared" si="19"/>
        <v>52659.899999999994</v>
      </c>
      <c r="CN7" s="82">
        <f t="shared" si="80"/>
        <v>-3.8121675318848969E-2</v>
      </c>
      <c r="CO7" s="83">
        <f t="shared" si="81"/>
        <v>-3.3656916357764265E-2</v>
      </c>
      <c r="CP7" s="46">
        <v>1043902</v>
      </c>
      <c r="CQ7" s="72">
        <f t="shared" si="20"/>
        <v>4.6006425890552941E-2</v>
      </c>
      <c r="CR7" s="72">
        <f t="shared" si="21"/>
        <v>5.0445252523704326E-2</v>
      </c>
      <c r="CS7" s="71">
        <f t="shared" si="22"/>
        <v>-6.365946753728857E-3</v>
      </c>
      <c r="CT7" s="69"/>
      <c r="CU7" s="98">
        <v>44848.6</v>
      </c>
      <c r="CV7" s="90">
        <v>3288</v>
      </c>
      <c r="CW7" s="90">
        <f t="shared" si="23"/>
        <v>48136.6</v>
      </c>
      <c r="CX7" s="82">
        <f t="shared" si="82"/>
        <v>-6.6163885545806225E-2</v>
      </c>
      <c r="CY7" s="82">
        <f t="shared" si="83"/>
        <v>-8.5896479104593748E-2</v>
      </c>
      <c r="CZ7" s="35">
        <v>1039109</v>
      </c>
      <c r="DA7" s="72">
        <f t="shared" si="24"/>
        <v>4.3160630886653853E-2</v>
      </c>
      <c r="DB7" s="72">
        <f t="shared" si="25"/>
        <v>4.632488025799026E-2</v>
      </c>
      <c r="DC7" s="71">
        <f t="shared" si="26"/>
        <v>-4.5914271646189013E-3</v>
      </c>
      <c r="DD7" s="69"/>
      <c r="DE7" s="98">
        <v>44750.5</v>
      </c>
      <c r="DF7" s="90">
        <v>3036.7</v>
      </c>
      <c r="DG7" s="90">
        <f t="shared" si="27"/>
        <v>47787.199999999997</v>
      </c>
      <c r="DH7" s="82">
        <f t="shared" si="84"/>
        <v>-2.1873592486721669E-3</v>
      </c>
      <c r="DI7" s="82">
        <f t="shared" si="85"/>
        <v>-7.2585101565129538E-3</v>
      </c>
      <c r="DJ7" s="43">
        <v>1044889</v>
      </c>
      <c r="DK7" s="72">
        <f t="shared" si="28"/>
        <v>4.2827994169715632E-2</v>
      </c>
      <c r="DL7" s="72">
        <f t="shared" si="29"/>
        <v>4.5734235885342839E-2</v>
      </c>
      <c r="DM7" s="71">
        <f t="shared" si="30"/>
        <v>5.5624578364733635E-3</v>
      </c>
      <c r="DN7" s="69"/>
      <c r="DO7" s="40">
        <v>43146.2</v>
      </c>
      <c r="DP7" s="53">
        <v>2886.0949999999998</v>
      </c>
      <c r="DQ7" s="90">
        <f t="shared" si="31"/>
        <v>46032.294999999998</v>
      </c>
      <c r="DR7" s="82">
        <f t="shared" si="86"/>
        <v>-3.5849878772304285E-2</v>
      </c>
      <c r="DS7" s="83">
        <f t="shared" si="87"/>
        <v>-3.67233275856296E-2</v>
      </c>
      <c r="DT7" s="43">
        <v>1042049</v>
      </c>
      <c r="DU7" s="72">
        <f t="shared" si="32"/>
        <v>4.1405154652036515E-2</v>
      </c>
      <c r="DV7" s="72">
        <f t="shared" si="33"/>
        <v>4.4174789285340708E-2</v>
      </c>
      <c r="DW7" s="71">
        <f t="shared" si="34"/>
        <v>-2.7179920546584373E-3</v>
      </c>
      <c r="DX7" s="69"/>
      <c r="DY7" s="58">
        <v>45780</v>
      </c>
      <c r="DZ7" s="62">
        <v>4046</v>
      </c>
      <c r="EA7" s="80">
        <f t="shared" si="35"/>
        <v>49826</v>
      </c>
      <c r="EB7" s="82">
        <f t="shared" si="88"/>
        <v>6.1043614501393013E-2</v>
      </c>
      <c r="EC7" s="83">
        <f t="shared" si="89"/>
        <v>8.2413987831803773E-2</v>
      </c>
      <c r="ED7" s="43">
        <v>1048803</v>
      </c>
      <c r="EE7" s="72">
        <f t="shared" si="36"/>
        <v>4.3649760727229044E-2</v>
      </c>
      <c r="EF7" s="72">
        <f t="shared" si="37"/>
        <v>4.7507491874069774E-2</v>
      </c>
      <c r="EG7" s="71">
        <f t="shared" si="38"/>
        <v>6.4814610445382125E-3</v>
      </c>
      <c r="EH7" s="71"/>
      <c r="EI7" s="58">
        <v>46462.85</v>
      </c>
      <c r="EJ7" s="62">
        <v>4086.7</v>
      </c>
      <c r="EK7" s="80">
        <f t="shared" si="39"/>
        <v>50549.549999999996</v>
      </c>
      <c r="EL7" s="82">
        <f t="shared" si="40"/>
        <v>1.4915902140672751E-2</v>
      </c>
      <c r="EM7" s="83">
        <f t="shared" si="41"/>
        <v>1.452153494159667E-2</v>
      </c>
      <c r="EN7" s="43">
        <v>1046540</v>
      </c>
      <c r="EO7" s="72">
        <f t="shared" si="42"/>
        <v>4.4396630802453797E-2</v>
      </c>
      <c r="EP7" s="72">
        <f t="shared" si="43"/>
        <v>4.8301593823456335E-2</v>
      </c>
      <c r="EQ7" s="71">
        <f t="shared" si="44"/>
        <v>-2.1576978708108194E-3</v>
      </c>
      <c r="ER7" s="69"/>
      <c r="ES7" s="58">
        <v>44701</v>
      </c>
      <c r="ET7" s="62">
        <v>4830.6000000000004</v>
      </c>
      <c r="EU7" s="80">
        <f t="shared" si="45"/>
        <v>49531.6</v>
      </c>
      <c r="EV7" s="82">
        <f t="shared" si="46"/>
        <v>-3.7919542171864155E-2</v>
      </c>
      <c r="EW7" s="83">
        <f t="shared" si="47"/>
        <v>-2.013766690306832E-2</v>
      </c>
      <c r="EX7" s="43">
        <v>1052135</v>
      </c>
      <c r="EY7" s="72">
        <f t="shared" si="48"/>
        <v>4.2485992767087873E-2</v>
      </c>
      <c r="EZ7" s="72">
        <f t="shared" si="49"/>
        <v>4.7077228682631027E-2</v>
      </c>
      <c r="FA7" s="71">
        <f t="shared" si="50"/>
        <v>5.3461883922258108E-3</v>
      </c>
      <c r="FB7" s="69"/>
      <c r="FC7" s="58">
        <v>43824.85</v>
      </c>
      <c r="FD7" s="62">
        <v>4627.1400000000003</v>
      </c>
      <c r="FE7" s="80">
        <f t="shared" si="51"/>
        <v>48451.99</v>
      </c>
      <c r="FF7" s="82">
        <f t="shared" si="52"/>
        <v>-1.9600232656987571E-2</v>
      </c>
      <c r="FG7" s="83">
        <f t="shared" si="53"/>
        <v>-2.1796388568106031E-2</v>
      </c>
      <c r="FH7" s="43">
        <v>1048250</v>
      </c>
      <c r="FI7" s="72">
        <f t="shared" si="54"/>
        <v>4.1807631767231096E-2</v>
      </c>
      <c r="FJ7" s="72">
        <f t="shared" si="55"/>
        <v>4.6221788695444785E-2</v>
      </c>
      <c r="FK7" s="71">
        <f t="shared" si="56"/>
        <v>-3.6924919330694255E-3</v>
      </c>
    </row>
    <row r="8" spans="1:167">
      <c r="A8" s="70" t="s">
        <v>103</v>
      </c>
      <c r="B8" s="89">
        <v>15722</v>
      </c>
      <c r="C8" s="90">
        <v>1019116</v>
      </c>
      <c r="D8" s="72">
        <f t="shared" si="57"/>
        <v>1.5427095639750529E-2</v>
      </c>
      <c r="E8" s="89">
        <v>20737</v>
      </c>
      <c r="F8" s="90">
        <v>1032256</v>
      </c>
      <c r="G8" s="72">
        <f t="shared" si="58"/>
        <v>2.0089008928017855E-2</v>
      </c>
      <c r="H8" s="89">
        <v>22184</v>
      </c>
      <c r="I8" s="90">
        <v>1032434</v>
      </c>
      <c r="J8" s="72">
        <f t="shared" si="59"/>
        <v>2.148708779447403E-2</v>
      </c>
      <c r="K8" s="89">
        <v>29894</v>
      </c>
      <c r="L8" s="90">
        <v>1037470</v>
      </c>
      <c r="M8" s="91">
        <f t="shared" si="60"/>
        <v>2.8814327161267313E-2</v>
      </c>
      <c r="N8" s="92">
        <v>33567</v>
      </c>
      <c r="O8" s="92">
        <v>38984</v>
      </c>
      <c r="P8" s="90">
        <v>1045188</v>
      </c>
      <c r="Q8" s="72">
        <f t="shared" si="0"/>
        <v>3.2115753338155431E-2</v>
      </c>
      <c r="R8" s="93">
        <f t="shared" si="61"/>
        <v>3.7298552987596489E-2</v>
      </c>
      <c r="S8" s="92">
        <v>36185.800000000003</v>
      </c>
      <c r="T8" s="90">
        <v>39923</v>
      </c>
      <c r="U8" s="90">
        <v>1045604</v>
      </c>
      <c r="V8" s="72">
        <f t="shared" si="62"/>
        <v>3.4607556971855503E-2</v>
      </c>
      <c r="W8" s="93">
        <f t="shared" si="63"/>
        <v>3.8181759059835271E-2</v>
      </c>
      <c r="X8" s="92">
        <v>36747</v>
      </c>
      <c r="Y8" s="90">
        <v>40986</v>
      </c>
      <c r="Z8" s="90">
        <v>1053316</v>
      </c>
      <c r="AA8" s="72">
        <f t="shared" si="64"/>
        <v>3.4886966494385351E-2</v>
      </c>
      <c r="AB8" s="72">
        <f t="shared" si="65"/>
        <v>3.8911399807844936E-2</v>
      </c>
      <c r="AC8" s="72"/>
      <c r="AD8" s="89">
        <v>37229.1</v>
      </c>
      <c r="AE8" s="90">
        <v>3023.1</v>
      </c>
      <c r="AF8" s="90">
        <f t="shared" si="66"/>
        <v>40252.199999999997</v>
      </c>
      <c r="AG8" s="72">
        <f t="shared" si="1"/>
        <v>-1.7903674425413626E-2</v>
      </c>
      <c r="AH8" s="89">
        <v>1053528</v>
      </c>
      <c r="AI8" s="72">
        <f t="shared" si="67"/>
        <v>3.5337551541107591E-2</v>
      </c>
      <c r="AJ8" s="72">
        <f t="shared" si="68"/>
        <v>3.8207052873772691E-2</v>
      </c>
      <c r="AK8" s="94">
        <f t="shared" si="2"/>
        <v>2.0126913480854748E-4</v>
      </c>
      <c r="AL8" s="82"/>
      <c r="AM8" s="90">
        <v>34499.199999999997</v>
      </c>
      <c r="AN8" s="90">
        <v>4068.6</v>
      </c>
      <c r="AO8" s="90">
        <f t="shared" si="69"/>
        <v>38567.799999999996</v>
      </c>
      <c r="AP8" s="82">
        <f t="shared" si="70"/>
        <v>-7.3327047927562089E-2</v>
      </c>
      <c r="AQ8" s="82">
        <f t="shared" si="3"/>
        <v>-4.1846159961443141E-2</v>
      </c>
      <c r="AR8" s="89">
        <v>1058147</v>
      </c>
      <c r="AS8" s="72">
        <f t="shared" si="4"/>
        <v>3.2603409545176612E-2</v>
      </c>
      <c r="AT8" s="72">
        <f t="shared" si="5"/>
        <v>3.6448432968198177E-2</v>
      </c>
      <c r="AU8" s="71">
        <f t="shared" si="6"/>
        <v>4.3843163162251026E-3</v>
      </c>
      <c r="AV8" s="69"/>
      <c r="AW8" s="89">
        <v>31418.6</v>
      </c>
      <c r="AX8" s="90">
        <v>5915</v>
      </c>
      <c r="AY8" s="90">
        <f t="shared" si="71"/>
        <v>37333.599999999999</v>
      </c>
      <c r="AZ8" s="82">
        <f t="shared" si="72"/>
        <v>-8.9294824227808142E-2</v>
      </c>
      <c r="BA8" s="82">
        <f t="shared" si="73"/>
        <v>-3.2000788222299362E-2</v>
      </c>
      <c r="BB8" s="89">
        <v>1052216</v>
      </c>
      <c r="BC8" s="72">
        <f t="shared" si="7"/>
        <v>2.9859458514221414E-2</v>
      </c>
      <c r="BD8" s="72">
        <f t="shared" si="8"/>
        <v>3.5480927870323205E-2</v>
      </c>
      <c r="BE8" s="71">
        <f t="shared" si="9"/>
        <v>-5.6050813355800278E-3</v>
      </c>
      <c r="BF8" s="69"/>
      <c r="BG8" s="89">
        <v>32983.5</v>
      </c>
      <c r="BH8" s="90">
        <v>6492.8</v>
      </c>
      <c r="BI8" s="90">
        <f t="shared" si="90"/>
        <v>39476.300000000003</v>
      </c>
      <c r="BJ8" s="82">
        <f t="shared" si="74"/>
        <v>4.9808075471217732E-2</v>
      </c>
      <c r="BK8" s="82">
        <f t="shared" si="75"/>
        <v>5.7393340047571205E-2</v>
      </c>
      <c r="BL8" s="96">
        <v>1036675</v>
      </c>
      <c r="BM8" s="72">
        <f t="shared" si="10"/>
        <v>3.1816625268285624E-2</v>
      </c>
      <c r="BN8" s="72">
        <f t="shared" si="11"/>
        <v>3.8079726047218272E-2</v>
      </c>
      <c r="BO8" s="71">
        <f t="shared" si="12"/>
        <v>-1.4769781109582063E-2</v>
      </c>
      <c r="BP8" s="69"/>
      <c r="BQ8" s="89">
        <v>32459.8</v>
      </c>
      <c r="BR8" s="90">
        <v>4679.7</v>
      </c>
      <c r="BS8" s="90">
        <f t="shared" si="91"/>
        <v>37139.5</v>
      </c>
      <c r="BT8" s="82">
        <f t="shared" si="76"/>
        <v>-1.5877635787590789E-2</v>
      </c>
      <c r="BU8" s="82">
        <f t="shared" si="77"/>
        <v>-5.919501067729252E-2</v>
      </c>
      <c r="BV8" s="96">
        <v>1025293</v>
      </c>
      <c r="BW8" s="72">
        <f t="shared" si="13"/>
        <v>3.1659047706362964E-2</v>
      </c>
      <c r="BX8" s="72">
        <f t="shared" si="14"/>
        <v>3.622330397262051E-2</v>
      </c>
      <c r="BY8" s="71">
        <f t="shared" si="15"/>
        <v>-1.0979332963561387E-2</v>
      </c>
      <c r="BZ8" s="69"/>
      <c r="CA8" s="33">
        <v>32809</v>
      </c>
      <c r="CB8" s="90">
        <v>3107.8</v>
      </c>
      <c r="CC8" s="90">
        <f t="shared" si="92"/>
        <v>35916.800000000003</v>
      </c>
      <c r="CD8" s="82">
        <f t="shared" si="78"/>
        <v>1.075792210672896E-2</v>
      </c>
      <c r="CE8" s="82">
        <f t="shared" si="79"/>
        <v>-3.2921821780045428E-2</v>
      </c>
      <c r="CF8" s="32">
        <v>1011714</v>
      </c>
      <c r="CG8" s="72">
        <f t="shared" si="16"/>
        <v>3.2429125227089871E-2</v>
      </c>
      <c r="CH8" s="72">
        <f t="shared" si="17"/>
        <v>3.5500941965812473E-2</v>
      </c>
      <c r="CI8" s="71">
        <f t="shared" si="18"/>
        <v>-1.3244019026756254E-2</v>
      </c>
      <c r="CJ8" s="69"/>
      <c r="CK8" s="33">
        <v>31524.5</v>
      </c>
      <c r="CL8" s="90">
        <v>3616.4</v>
      </c>
      <c r="CM8" s="90">
        <f t="shared" si="19"/>
        <v>35140.9</v>
      </c>
      <c r="CN8" s="82">
        <f t="shared" si="80"/>
        <v>-3.9150842756560701E-2</v>
      </c>
      <c r="CO8" s="83">
        <f t="shared" si="81"/>
        <v>-2.1602704027084856E-2</v>
      </c>
      <c r="CP8" s="46">
        <v>1003506</v>
      </c>
      <c r="CQ8" s="72">
        <f t="shared" si="20"/>
        <v>3.1414361249459392E-2</v>
      </c>
      <c r="CR8" s="72">
        <f t="shared" si="21"/>
        <v>3.5018126448670958E-2</v>
      </c>
      <c r="CS8" s="71">
        <f t="shared" si="22"/>
        <v>-8.1129647311394323E-3</v>
      </c>
      <c r="CT8" s="69"/>
      <c r="CU8" s="98">
        <v>29742.7</v>
      </c>
      <c r="CV8" s="90">
        <v>1400</v>
      </c>
      <c r="CW8" s="90">
        <f t="shared" si="23"/>
        <v>31142.7</v>
      </c>
      <c r="CX8" s="82">
        <f t="shared" si="82"/>
        <v>-5.6521118495138675E-2</v>
      </c>
      <c r="CY8" s="82">
        <f t="shared" si="83"/>
        <v>-0.11377625501908034</v>
      </c>
      <c r="CZ8" s="35">
        <v>998031</v>
      </c>
      <c r="DA8" s="72">
        <f t="shared" si="24"/>
        <v>2.98013789150838E-2</v>
      </c>
      <c r="DB8" s="72">
        <f t="shared" si="25"/>
        <v>3.1204140953537515E-2</v>
      </c>
      <c r="DC8" s="71">
        <f t="shared" si="26"/>
        <v>-5.4558717137715169E-3</v>
      </c>
      <c r="DD8" s="69"/>
      <c r="DE8" s="98">
        <v>27424.799999999999</v>
      </c>
      <c r="DF8" s="90">
        <v>1200.5</v>
      </c>
      <c r="DG8" s="90">
        <f t="shared" si="27"/>
        <v>28625.3</v>
      </c>
      <c r="DH8" s="82">
        <f t="shared" si="84"/>
        <v>-7.7931727785305355E-2</v>
      </c>
      <c r="DI8" s="82">
        <f t="shared" si="85"/>
        <v>-8.0834352833890497E-2</v>
      </c>
      <c r="DJ8" s="43">
        <v>998301</v>
      </c>
      <c r="DK8" s="72">
        <f t="shared" si="28"/>
        <v>2.7471474034384418E-2</v>
      </c>
      <c r="DL8" s="72">
        <f t="shared" si="29"/>
        <v>2.8674017155146593E-2</v>
      </c>
      <c r="DM8" s="71">
        <f t="shared" si="30"/>
        <v>2.7053267884464513E-4</v>
      </c>
      <c r="DN8" s="69"/>
      <c r="DO8" s="40">
        <v>26545.599999999999</v>
      </c>
      <c r="DP8" s="53">
        <v>1214.2</v>
      </c>
      <c r="DQ8" s="90">
        <f t="shared" si="31"/>
        <v>27759.8</v>
      </c>
      <c r="DR8" s="82">
        <f t="shared" si="86"/>
        <v>-3.2058574720690791E-2</v>
      </c>
      <c r="DS8" s="83">
        <f t="shared" si="87"/>
        <v>-3.0235490981753904E-2</v>
      </c>
      <c r="DT8" s="43">
        <v>994707</v>
      </c>
      <c r="DU8" s="72">
        <f t="shared" si="32"/>
        <v>2.6686853515658377E-2</v>
      </c>
      <c r="DV8" s="72">
        <f t="shared" si="33"/>
        <v>2.790751447411147E-2</v>
      </c>
      <c r="DW8" s="71">
        <f t="shared" si="34"/>
        <v>-3.6001165981001722E-3</v>
      </c>
      <c r="DX8" s="69"/>
      <c r="DY8" s="58">
        <v>26404</v>
      </c>
      <c r="DZ8" s="62">
        <v>1402</v>
      </c>
      <c r="EA8" s="80">
        <f t="shared" si="35"/>
        <v>27806</v>
      </c>
      <c r="EB8" s="82">
        <f t="shared" si="88"/>
        <v>-5.33421734675421E-3</v>
      </c>
      <c r="EC8" s="83">
        <f t="shared" si="89"/>
        <v>1.6642771201521888E-3</v>
      </c>
      <c r="ED8" s="43">
        <v>992953</v>
      </c>
      <c r="EE8" s="72">
        <f t="shared" si="36"/>
        <v>2.6591389521961262E-2</v>
      </c>
      <c r="EF8" s="72">
        <f t="shared" si="37"/>
        <v>2.8003339533693942E-2</v>
      </c>
      <c r="EG8" s="71">
        <f t="shared" si="38"/>
        <v>-1.7633333232801216E-3</v>
      </c>
      <c r="EH8" s="71"/>
      <c r="EI8" s="58">
        <v>24853.74</v>
      </c>
      <c r="EJ8" s="62">
        <v>1709</v>
      </c>
      <c r="EK8" s="80">
        <f t="shared" si="39"/>
        <v>26562.74</v>
      </c>
      <c r="EL8" s="82">
        <f t="shared" si="40"/>
        <v>-5.8713073776700438E-2</v>
      </c>
      <c r="EM8" s="83">
        <f t="shared" si="41"/>
        <v>-4.4711932676400716E-2</v>
      </c>
      <c r="EN8" s="43">
        <v>994433</v>
      </c>
      <c r="EO8" s="72">
        <f t="shared" si="42"/>
        <v>2.4992875337001088E-2</v>
      </c>
      <c r="EP8" s="72">
        <f t="shared" si="43"/>
        <v>2.6711442600959544E-2</v>
      </c>
      <c r="EQ8" s="71">
        <f t="shared" si="44"/>
        <v>1.4905035787192344E-3</v>
      </c>
      <c r="ER8" s="69"/>
      <c r="ES8" s="58">
        <v>22269.34</v>
      </c>
      <c r="ET8" s="62">
        <v>1966.4</v>
      </c>
      <c r="EU8" s="80">
        <f t="shared" si="45"/>
        <v>24235.74</v>
      </c>
      <c r="EV8" s="82">
        <f t="shared" si="46"/>
        <v>-0.10398435004148274</v>
      </c>
      <c r="EW8" s="83">
        <f t="shared" si="47"/>
        <v>-8.7603914355220885E-2</v>
      </c>
      <c r="EX8" s="43">
        <v>1000763</v>
      </c>
      <c r="EY8" s="72">
        <f t="shared" si="48"/>
        <v>2.2252361448215012E-2</v>
      </c>
      <c r="EZ8" s="72">
        <f t="shared" si="49"/>
        <v>2.4217262228919335E-2</v>
      </c>
      <c r="FA8" s="71">
        <f t="shared" si="50"/>
        <v>6.3654363843516863E-3</v>
      </c>
      <c r="FB8" s="69"/>
      <c r="FC8" s="58">
        <v>21123.74</v>
      </c>
      <c r="FD8" s="62">
        <v>1746.127</v>
      </c>
      <c r="FE8" s="80">
        <f t="shared" si="51"/>
        <v>22869.867000000002</v>
      </c>
      <c r="FF8" s="82">
        <f t="shared" si="52"/>
        <v>-5.1442925564924621E-2</v>
      </c>
      <c r="FG8" s="83">
        <f t="shared" si="53"/>
        <v>-5.6357800504544094E-2</v>
      </c>
      <c r="FH8" s="43">
        <v>992452</v>
      </c>
      <c r="FI8" s="72">
        <f t="shared" si="54"/>
        <v>2.1284394610520209E-2</v>
      </c>
      <c r="FJ8" s="72">
        <f t="shared" si="55"/>
        <v>2.3043801614586905E-2</v>
      </c>
      <c r="FK8" s="71">
        <f t="shared" si="56"/>
        <v>-8.3046635417176693E-3</v>
      </c>
    </row>
    <row r="9" spans="1:167">
      <c r="A9" s="70" t="s">
        <v>104</v>
      </c>
      <c r="B9" s="89">
        <v>9636</v>
      </c>
      <c r="C9" s="90">
        <v>513132</v>
      </c>
      <c r="D9" s="72">
        <f t="shared" si="57"/>
        <v>1.8778793760669769E-2</v>
      </c>
      <c r="E9" s="89">
        <v>11732</v>
      </c>
      <c r="F9" s="90">
        <v>517013</v>
      </c>
      <c r="G9" s="72">
        <f t="shared" si="58"/>
        <v>2.2691885890683598E-2</v>
      </c>
      <c r="H9" s="89">
        <v>13037</v>
      </c>
      <c r="I9" s="90">
        <v>518257</v>
      </c>
      <c r="J9" s="72">
        <f t="shared" si="59"/>
        <v>2.5155473056803865E-2</v>
      </c>
      <c r="K9" s="89">
        <v>16682</v>
      </c>
      <c r="L9" s="90">
        <v>525948</v>
      </c>
      <c r="M9" s="91">
        <f t="shared" si="60"/>
        <v>3.1717964513602107E-2</v>
      </c>
      <c r="N9" s="92">
        <v>20483</v>
      </c>
      <c r="O9" s="92">
        <v>32258</v>
      </c>
      <c r="P9" s="90">
        <v>526542</v>
      </c>
      <c r="Q9" s="72">
        <f t="shared" si="0"/>
        <v>3.8900980358641854E-2</v>
      </c>
      <c r="R9" s="93">
        <f t="shared" si="61"/>
        <v>6.1263868789194403E-2</v>
      </c>
      <c r="S9" s="92">
        <v>28937.8</v>
      </c>
      <c r="T9" s="90">
        <v>37351</v>
      </c>
      <c r="U9" s="90">
        <v>525314</v>
      </c>
      <c r="V9" s="72">
        <f t="shared" si="62"/>
        <v>5.5086671971430419E-2</v>
      </c>
      <c r="W9" s="93">
        <f t="shared" si="63"/>
        <v>7.1102235995994773E-2</v>
      </c>
      <c r="X9" s="92">
        <v>30717</v>
      </c>
      <c r="Y9" s="90">
        <v>38794</v>
      </c>
      <c r="Z9" s="90">
        <v>530506</v>
      </c>
      <c r="AA9" s="72">
        <f t="shared" si="64"/>
        <v>5.7901324395954051E-2</v>
      </c>
      <c r="AB9" s="72">
        <f t="shared" si="65"/>
        <v>7.3126411388372614E-2</v>
      </c>
      <c r="AC9" s="72"/>
      <c r="AD9" s="89">
        <v>35477</v>
      </c>
      <c r="AE9" s="90">
        <v>4694.6000000000004</v>
      </c>
      <c r="AF9" s="90">
        <f t="shared" si="66"/>
        <v>40171.599999999999</v>
      </c>
      <c r="AG9" s="72">
        <f t="shared" si="1"/>
        <v>3.5510645976181844E-2</v>
      </c>
      <c r="AH9" s="89">
        <v>530730</v>
      </c>
      <c r="AI9" s="72">
        <f t="shared" si="67"/>
        <v>6.6845665404254517E-2</v>
      </c>
      <c r="AJ9" s="72">
        <f t="shared" si="68"/>
        <v>7.569121775667477E-2</v>
      </c>
      <c r="AK9" s="94">
        <f t="shared" si="2"/>
        <v>4.2223839127172923E-4</v>
      </c>
      <c r="AL9" s="82"/>
      <c r="AM9" s="90">
        <v>36579</v>
      </c>
      <c r="AN9" s="90">
        <v>5922</v>
      </c>
      <c r="AO9" s="90">
        <f t="shared" si="69"/>
        <v>42501</v>
      </c>
      <c r="AP9" s="82">
        <f t="shared" si="70"/>
        <v>3.1062378442371114E-2</v>
      </c>
      <c r="AQ9" s="82">
        <f t="shared" si="3"/>
        <v>5.798623903454185E-2</v>
      </c>
      <c r="AR9" s="89">
        <v>529734</v>
      </c>
      <c r="AS9" s="72">
        <f t="shared" si="4"/>
        <v>6.9051637236801869E-2</v>
      </c>
      <c r="AT9" s="72">
        <f t="shared" si="5"/>
        <v>8.0230832833082258E-2</v>
      </c>
      <c r="AU9" s="71">
        <f t="shared" si="6"/>
        <v>-1.8766604488157821E-3</v>
      </c>
      <c r="AV9" s="69"/>
      <c r="AW9" s="89">
        <v>37648.1</v>
      </c>
      <c r="AX9" s="90">
        <v>7976</v>
      </c>
      <c r="AY9" s="90">
        <f t="shared" si="71"/>
        <v>45624.1</v>
      </c>
      <c r="AZ9" s="82">
        <f t="shared" si="72"/>
        <v>2.9227152191147885E-2</v>
      </c>
      <c r="BA9" s="82">
        <f t="shared" si="73"/>
        <v>7.3482976871132408E-2</v>
      </c>
      <c r="BB9" s="89">
        <v>529339</v>
      </c>
      <c r="BC9" s="72">
        <f t="shared" si="7"/>
        <v>7.1122853218825735E-2</v>
      </c>
      <c r="BD9" s="72">
        <f t="shared" si="8"/>
        <v>8.6190701988706667E-2</v>
      </c>
      <c r="BE9" s="71">
        <f t="shared" si="9"/>
        <v>-7.4565725439560229E-4</v>
      </c>
      <c r="BF9" s="69"/>
      <c r="BG9" s="89">
        <v>37890.900000000009</v>
      </c>
      <c r="BH9" s="90">
        <v>10742.7</v>
      </c>
      <c r="BI9" s="90">
        <f t="shared" si="90"/>
        <v>48633.600000000006</v>
      </c>
      <c r="BJ9" s="82">
        <f t="shared" si="74"/>
        <v>6.4491966394057123E-3</v>
      </c>
      <c r="BK9" s="82">
        <f t="shared" si="75"/>
        <v>6.5962945022477321E-2</v>
      </c>
      <c r="BL9" s="96">
        <v>524850</v>
      </c>
      <c r="BM9" s="72">
        <f t="shared" si="10"/>
        <v>7.2193769648471004E-2</v>
      </c>
      <c r="BN9" s="72">
        <f t="shared" si="11"/>
        <v>9.2661903400971718E-2</v>
      </c>
      <c r="BO9" s="71">
        <f t="shared" si="12"/>
        <v>-8.4803878044126726E-3</v>
      </c>
      <c r="BP9" s="69"/>
      <c r="BQ9" s="89">
        <v>39407.699999999997</v>
      </c>
      <c r="BR9" s="90">
        <v>8695.7999999999993</v>
      </c>
      <c r="BS9" s="90">
        <f t="shared" si="91"/>
        <v>48103.5</v>
      </c>
      <c r="BT9" s="82">
        <f t="shared" si="76"/>
        <v>4.0030719777043776E-2</v>
      </c>
      <c r="BU9" s="82">
        <f t="shared" si="77"/>
        <v>-1.0899871693644019E-2</v>
      </c>
      <c r="BV9" s="96">
        <v>516361</v>
      </c>
      <c r="BW9" s="72">
        <f t="shared" si="13"/>
        <v>7.6318118525605147E-2</v>
      </c>
      <c r="BX9" s="72">
        <f t="shared" si="14"/>
        <v>9.3158662253733343E-2</v>
      </c>
      <c r="BY9" s="71">
        <f t="shared" si="15"/>
        <v>-1.6174144993807756E-2</v>
      </c>
      <c r="BZ9" s="69"/>
      <c r="CA9" s="33">
        <v>43756.5</v>
      </c>
      <c r="CB9" s="90">
        <v>4824</v>
      </c>
      <c r="CC9" s="90">
        <f t="shared" si="92"/>
        <v>48580.5</v>
      </c>
      <c r="CD9" s="82">
        <f t="shared" si="78"/>
        <v>0.11035406785983458</v>
      </c>
      <c r="CE9" s="82">
        <f t="shared" si="79"/>
        <v>9.916118369765194E-3</v>
      </c>
      <c r="CF9" s="32">
        <v>514624</v>
      </c>
      <c r="CG9" s="72">
        <f t="shared" si="16"/>
        <v>8.5026155018032581E-2</v>
      </c>
      <c r="CH9" s="72">
        <f t="shared" si="17"/>
        <v>9.4399989118268871E-2</v>
      </c>
      <c r="CI9" s="71">
        <f t="shared" si="18"/>
        <v>-3.3639256256766102E-3</v>
      </c>
      <c r="CJ9" s="69"/>
      <c r="CK9" s="33">
        <v>45098.9</v>
      </c>
      <c r="CL9" s="90">
        <v>4158.6000000000004</v>
      </c>
      <c r="CM9" s="90">
        <f t="shared" si="19"/>
        <v>49257.5</v>
      </c>
      <c r="CN9" s="82">
        <f t="shared" si="80"/>
        <v>3.067887056780139E-2</v>
      </c>
      <c r="CO9" s="83">
        <f t="shared" si="81"/>
        <v>1.3935632609791995E-2</v>
      </c>
      <c r="CP9" s="46">
        <v>508558</v>
      </c>
      <c r="CQ9" s="72">
        <f t="shared" si="20"/>
        <v>8.8679953908895354E-2</v>
      </c>
      <c r="CR9" s="72">
        <f t="shared" si="21"/>
        <v>9.6857192296650532E-2</v>
      </c>
      <c r="CS9" s="71">
        <f t="shared" si="22"/>
        <v>-1.178724661111802E-2</v>
      </c>
      <c r="CT9" s="69"/>
      <c r="CU9" s="98">
        <v>39398.1</v>
      </c>
      <c r="CV9" s="90">
        <v>5177</v>
      </c>
      <c r="CW9" s="90">
        <f t="shared" si="23"/>
        <v>44575.1</v>
      </c>
      <c r="CX9" s="82">
        <f t="shared" si="82"/>
        <v>-0.12640663076039554</v>
      </c>
      <c r="CY9" s="82">
        <f t="shared" si="83"/>
        <v>-9.5059635588489094E-2</v>
      </c>
      <c r="CZ9" s="35">
        <v>505904</v>
      </c>
      <c r="DA9" s="72">
        <f t="shared" si="24"/>
        <v>7.7876632720832409E-2</v>
      </c>
      <c r="DB9" s="72">
        <f t="shared" si="25"/>
        <v>8.8109799487649826E-2</v>
      </c>
      <c r="DC9" s="71">
        <f t="shared" si="26"/>
        <v>-5.2186771223734557E-3</v>
      </c>
      <c r="DD9" s="69"/>
      <c r="DE9" s="98">
        <v>37276.300000000003</v>
      </c>
      <c r="DF9" s="90">
        <v>4120.6000000000004</v>
      </c>
      <c r="DG9" s="90">
        <f t="shared" si="27"/>
        <v>41396.9</v>
      </c>
      <c r="DH9" s="82">
        <f t="shared" si="84"/>
        <v>-5.3855388965457614E-2</v>
      </c>
      <c r="DI9" s="82">
        <f t="shared" si="85"/>
        <v>-7.1299896130350732E-2</v>
      </c>
      <c r="DJ9" s="43">
        <v>507984</v>
      </c>
      <c r="DK9" s="72">
        <f t="shared" si="28"/>
        <v>7.3380854515102845E-2</v>
      </c>
      <c r="DL9" s="72">
        <f t="shared" si="29"/>
        <v>8.1492527323695232E-2</v>
      </c>
      <c r="DM9" s="71">
        <f t="shared" si="30"/>
        <v>4.1114519750782754E-3</v>
      </c>
      <c r="DN9" s="69"/>
      <c r="DO9" s="40">
        <v>37669.699999999997</v>
      </c>
      <c r="DP9" s="53">
        <v>2243.9</v>
      </c>
      <c r="DQ9" s="90">
        <f t="shared" si="31"/>
        <v>39913.599999999999</v>
      </c>
      <c r="DR9" s="82">
        <f t="shared" si="86"/>
        <v>1.0553622543009745E-2</v>
      </c>
      <c r="DS9" s="83">
        <f t="shared" si="87"/>
        <v>-3.5831185426928175E-2</v>
      </c>
      <c r="DT9" s="43">
        <v>508527</v>
      </c>
      <c r="DU9" s="72">
        <f t="shared" si="32"/>
        <v>7.4076106086795782E-2</v>
      </c>
      <c r="DV9" s="72">
        <f t="shared" si="33"/>
        <v>7.8488654486389114E-2</v>
      </c>
      <c r="DW9" s="71">
        <f t="shared" si="34"/>
        <v>1.0689313049229896E-3</v>
      </c>
      <c r="DX9" s="69"/>
      <c r="DY9" s="58">
        <v>37728</v>
      </c>
      <c r="DZ9" s="62">
        <v>2645</v>
      </c>
      <c r="EA9" s="80">
        <f t="shared" si="35"/>
        <v>40373</v>
      </c>
      <c r="EB9" s="82">
        <f t="shared" si="88"/>
        <v>1.5476629758135296E-3</v>
      </c>
      <c r="EC9" s="83">
        <f t="shared" si="89"/>
        <v>1.150986130040892E-2</v>
      </c>
      <c r="ED9" s="43">
        <v>505216</v>
      </c>
      <c r="EE9" s="72">
        <f t="shared" si="36"/>
        <v>7.4676969850519387E-2</v>
      </c>
      <c r="EF9" s="72">
        <f t="shared" si="37"/>
        <v>7.9912354319736506E-2</v>
      </c>
      <c r="EG9" s="71">
        <f t="shared" si="38"/>
        <v>-6.510962053145654E-3</v>
      </c>
      <c r="EH9" s="71"/>
      <c r="EI9" s="58">
        <v>35372</v>
      </c>
      <c r="EJ9" s="62">
        <v>2138.9</v>
      </c>
      <c r="EK9" s="80">
        <f t="shared" si="39"/>
        <v>37510.9</v>
      </c>
      <c r="EL9" s="82">
        <f t="shared" si="40"/>
        <v>-6.2446988973706534E-2</v>
      </c>
      <c r="EM9" s="83">
        <f t="shared" si="41"/>
        <v>-7.0891437346741595E-2</v>
      </c>
      <c r="EN9" s="43">
        <v>504501</v>
      </c>
      <c r="EO9" s="72">
        <f t="shared" si="42"/>
        <v>7.0112844176721159E-2</v>
      </c>
      <c r="EP9" s="72">
        <f t="shared" si="43"/>
        <v>7.4352478984184373E-2</v>
      </c>
      <c r="EQ9" s="71">
        <f t="shared" si="44"/>
        <v>-1.4152362553838359E-3</v>
      </c>
      <c r="ER9" s="69"/>
      <c r="ES9" s="58">
        <v>34688.9</v>
      </c>
      <c r="ET9" s="62">
        <v>2704.3</v>
      </c>
      <c r="EU9" s="80">
        <f t="shared" si="45"/>
        <v>37393.200000000004</v>
      </c>
      <c r="EV9" s="82">
        <f t="shared" si="46"/>
        <v>-1.9311885106864147E-2</v>
      </c>
      <c r="EW9" s="83">
        <f t="shared" si="47"/>
        <v>-3.137754625988635E-3</v>
      </c>
      <c r="EX9" s="43">
        <v>506308</v>
      </c>
      <c r="EY9" s="72">
        <f t="shared" si="48"/>
        <v>6.8513434510219073E-2</v>
      </c>
      <c r="EZ9" s="72">
        <f t="shared" si="49"/>
        <v>7.3854649738894121E-2</v>
      </c>
      <c r="FA9" s="71">
        <f t="shared" si="50"/>
        <v>3.5817570232764655E-3</v>
      </c>
      <c r="FB9" s="69"/>
      <c r="FC9" s="58">
        <v>33009.75</v>
      </c>
      <c r="FD9" s="62">
        <v>2623.7</v>
      </c>
      <c r="FE9" s="80">
        <f t="shared" si="51"/>
        <v>35633.449999999997</v>
      </c>
      <c r="FF9" s="82">
        <f t="shared" si="52"/>
        <v>-4.8405974245363831E-2</v>
      </c>
      <c r="FG9" s="83">
        <f t="shared" si="53"/>
        <v>-4.7060695527529256E-2</v>
      </c>
      <c r="FH9" s="43">
        <v>505899</v>
      </c>
      <c r="FI9" s="72">
        <f t="shared" si="54"/>
        <v>6.5249684225507462E-2</v>
      </c>
      <c r="FJ9" s="72">
        <f t="shared" si="55"/>
        <v>7.0435897283845195E-2</v>
      </c>
      <c r="FK9" s="71">
        <f t="shared" si="56"/>
        <v>-8.0780868562219045E-4</v>
      </c>
    </row>
    <row r="10" spans="1:167">
      <c r="A10" s="70" t="s">
        <v>105</v>
      </c>
      <c r="B10" s="89">
        <v>7373</v>
      </c>
      <c r="C10" s="90">
        <v>428759</v>
      </c>
      <c r="D10" s="72">
        <f t="shared" si="57"/>
        <v>1.7196140489179237E-2</v>
      </c>
      <c r="E10" s="89">
        <v>8416</v>
      </c>
      <c r="F10" s="90">
        <v>428345</v>
      </c>
      <c r="G10" s="72">
        <f t="shared" si="58"/>
        <v>1.9647713875497554E-2</v>
      </c>
      <c r="H10" s="89">
        <v>9390</v>
      </c>
      <c r="I10" s="90">
        <v>424939</v>
      </c>
      <c r="J10" s="72">
        <f t="shared" si="59"/>
        <v>2.2097289257987617E-2</v>
      </c>
      <c r="K10" s="89">
        <v>10080</v>
      </c>
      <c r="L10" s="90">
        <v>425713</v>
      </c>
      <c r="M10" s="91">
        <f t="shared" si="60"/>
        <v>2.3677923859501588E-2</v>
      </c>
      <c r="N10" s="92">
        <v>12738</v>
      </c>
      <c r="O10" s="92">
        <v>14435</v>
      </c>
      <c r="P10" s="90">
        <v>432491</v>
      </c>
      <c r="Q10" s="72">
        <f t="shared" si="0"/>
        <v>2.9452636008610585E-2</v>
      </c>
      <c r="R10" s="93">
        <f t="shared" si="61"/>
        <v>3.3376417081511525E-2</v>
      </c>
      <c r="S10" s="92">
        <v>13371.7</v>
      </c>
      <c r="T10" s="90">
        <v>15782</v>
      </c>
      <c r="U10" s="90">
        <v>422292</v>
      </c>
      <c r="V10" s="72">
        <f t="shared" si="62"/>
        <v>3.1664582800526649E-2</v>
      </c>
      <c r="W10" s="93">
        <f t="shared" si="63"/>
        <v>3.7372244797438739E-2</v>
      </c>
      <c r="X10" s="92">
        <v>13719</v>
      </c>
      <c r="Y10" s="90">
        <v>16793</v>
      </c>
      <c r="Z10" s="90">
        <v>423442</v>
      </c>
      <c r="AA10" s="72">
        <f t="shared" si="64"/>
        <v>3.2398770079491407E-2</v>
      </c>
      <c r="AB10" s="72">
        <f t="shared" si="65"/>
        <v>3.9658323926299234E-2</v>
      </c>
      <c r="AC10" s="72"/>
      <c r="AD10" s="89">
        <v>15070.1</v>
      </c>
      <c r="AE10" s="90">
        <v>2824.6</v>
      </c>
      <c r="AF10" s="90">
        <f t="shared" si="66"/>
        <v>17894.7</v>
      </c>
      <c r="AG10" s="72">
        <f t="shared" si="1"/>
        <v>6.5604716250818831E-2</v>
      </c>
      <c r="AH10" s="89">
        <v>422210</v>
      </c>
      <c r="AI10" s="72">
        <f t="shared" si="67"/>
        <v>3.5693375334549159E-2</v>
      </c>
      <c r="AJ10" s="72">
        <f t="shared" si="68"/>
        <v>4.2383411098742337E-2</v>
      </c>
      <c r="AK10" s="94">
        <f t="shared" si="2"/>
        <v>-2.909489375168264E-3</v>
      </c>
      <c r="AL10" s="82"/>
      <c r="AM10" s="90">
        <v>15786.7</v>
      </c>
      <c r="AN10" s="90">
        <v>2793.8</v>
      </c>
      <c r="AO10" s="90">
        <f t="shared" si="69"/>
        <v>18580.5</v>
      </c>
      <c r="AP10" s="82">
        <f t="shared" si="70"/>
        <v>4.7551111140602939E-2</v>
      </c>
      <c r="AQ10" s="82">
        <f t="shared" si="3"/>
        <v>3.8324196549816385E-2</v>
      </c>
      <c r="AR10" s="89">
        <v>421326</v>
      </c>
      <c r="AS10" s="72">
        <f t="shared" si="4"/>
        <v>3.7469085696111799E-2</v>
      </c>
      <c r="AT10" s="72">
        <f t="shared" si="5"/>
        <v>4.4100055538941342E-2</v>
      </c>
      <c r="AU10" s="71">
        <f t="shared" si="6"/>
        <v>-2.0937448189289692E-3</v>
      </c>
      <c r="AV10" s="69"/>
      <c r="AW10" s="89">
        <v>16511.599999999999</v>
      </c>
      <c r="AX10" s="90">
        <v>7289</v>
      </c>
      <c r="AY10" s="90">
        <f t="shared" si="71"/>
        <v>23800.6</v>
      </c>
      <c r="AZ10" s="82">
        <f t="shared" si="72"/>
        <v>4.5918399665541107E-2</v>
      </c>
      <c r="BA10" s="82">
        <f t="shared" si="73"/>
        <v>0.28094507682785708</v>
      </c>
      <c r="BB10" s="89">
        <v>416753</v>
      </c>
      <c r="BC10" s="72">
        <f t="shared" si="7"/>
        <v>3.961963081249565E-2</v>
      </c>
      <c r="BD10" s="72">
        <f t="shared" si="8"/>
        <v>5.7109606889452505E-2</v>
      </c>
      <c r="BE10" s="71">
        <f t="shared" si="9"/>
        <v>-1.0853828152072267E-2</v>
      </c>
      <c r="BF10" s="69"/>
      <c r="BG10" s="89">
        <v>16601.8</v>
      </c>
      <c r="BH10" s="90">
        <v>10285.700000000001</v>
      </c>
      <c r="BI10" s="90">
        <f t="shared" si="90"/>
        <v>26887.5</v>
      </c>
      <c r="BJ10" s="82">
        <f t="shared" si="74"/>
        <v>5.4628261343540744E-3</v>
      </c>
      <c r="BK10" s="82">
        <f t="shared" si="75"/>
        <v>0.12969841096442955</v>
      </c>
      <c r="BL10" s="96">
        <v>414780</v>
      </c>
      <c r="BM10" s="72">
        <f t="shared" si="10"/>
        <v>4.0025555716283329E-2</v>
      </c>
      <c r="BN10" s="72">
        <f t="shared" si="11"/>
        <v>6.4823520902647189E-2</v>
      </c>
      <c r="BO10" s="71">
        <f t="shared" si="12"/>
        <v>-4.7342190698087356E-3</v>
      </c>
      <c r="BP10" s="69"/>
      <c r="BQ10" s="89">
        <v>21740.1</v>
      </c>
      <c r="BR10" s="90">
        <v>5973.6</v>
      </c>
      <c r="BS10" s="90">
        <f t="shared" si="91"/>
        <v>27713.699999999997</v>
      </c>
      <c r="BT10" s="82">
        <f t="shared" si="76"/>
        <v>0.30950258405715042</v>
      </c>
      <c r="BU10" s="82">
        <f t="shared" si="77"/>
        <v>3.0728033472803239E-2</v>
      </c>
      <c r="BV10" s="96">
        <v>414438</v>
      </c>
      <c r="BW10" s="72">
        <f t="shared" si="13"/>
        <v>5.2456821044402295E-2</v>
      </c>
      <c r="BX10" s="72">
        <f t="shared" si="14"/>
        <v>6.6870557236546835E-2</v>
      </c>
      <c r="BY10" s="71">
        <f t="shared" si="15"/>
        <v>-8.2453348763199773E-4</v>
      </c>
      <c r="BZ10" s="69"/>
      <c r="CA10" s="33">
        <v>25136.7</v>
      </c>
      <c r="CB10" s="90">
        <v>3573.1</v>
      </c>
      <c r="CC10" s="90">
        <f t="shared" si="92"/>
        <v>28709.8</v>
      </c>
      <c r="CD10" s="82">
        <f t="shared" si="78"/>
        <v>0.15623663184621978</v>
      </c>
      <c r="CE10" s="82">
        <f t="shared" si="79"/>
        <v>3.5942512187113314E-2</v>
      </c>
      <c r="CF10" s="32">
        <v>412792</v>
      </c>
      <c r="CG10" s="72">
        <f t="shared" si="16"/>
        <v>6.0894348727688521E-2</v>
      </c>
      <c r="CH10" s="72">
        <f t="shared" si="17"/>
        <v>6.9550281982208959E-2</v>
      </c>
      <c r="CI10" s="71">
        <f t="shared" si="18"/>
        <v>-3.9716435268966647E-3</v>
      </c>
      <c r="CJ10" s="69"/>
      <c r="CK10" s="33">
        <v>26998.9</v>
      </c>
      <c r="CL10" s="90">
        <v>3053.8</v>
      </c>
      <c r="CM10" s="90">
        <f t="shared" si="19"/>
        <v>30052.7</v>
      </c>
      <c r="CN10" s="82">
        <f t="shared" si="80"/>
        <v>7.4082914622842319E-2</v>
      </c>
      <c r="CO10" s="83">
        <f t="shared" si="81"/>
        <v>4.677496882597585E-2</v>
      </c>
      <c r="CP10" s="46">
        <v>409095</v>
      </c>
      <c r="CQ10" s="72">
        <f t="shared" si="20"/>
        <v>6.5996651144599669E-2</v>
      </c>
      <c r="CR10" s="72">
        <f t="shared" si="21"/>
        <v>7.3461420941346139E-2</v>
      </c>
      <c r="CS10" s="71">
        <f t="shared" si="22"/>
        <v>-8.9560844202407029E-3</v>
      </c>
      <c r="CT10" s="69"/>
      <c r="CU10" s="98">
        <v>27173.7</v>
      </c>
      <c r="CV10" s="90">
        <v>2364</v>
      </c>
      <c r="CW10" s="90">
        <f t="shared" si="23"/>
        <v>29537.7</v>
      </c>
      <c r="CX10" s="82">
        <f t="shared" si="82"/>
        <v>6.4743378433935921E-3</v>
      </c>
      <c r="CY10" s="82">
        <f t="shared" si="83"/>
        <v>-1.7136563436895853E-2</v>
      </c>
      <c r="CZ10" s="35">
        <v>407374</v>
      </c>
      <c r="DA10" s="72">
        <f t="shared" si="24"/>
        <v>6.6704551591412323E-2</v>
      </c>
      <c r="DB10" s="72">
        <f t="shared" si="25"/>
        <v>7.2507572893704561E-2</v>
      </c>
      <c r="DC10" s="71">
        <f t="shared" si="26"/>
        <v>-4.2068468204206847E-3</v>
      </c>
      <c r="DD10" s="69"/>
      <c r="DE10" s="98">
        <v>27482.5</v>
      </c>
      <c r="DF10" s="90">
        <v>2126.6999999999998</v>
      </c>
      <c r="DG10" s="90">
        <f t="shared" si="27"/>
        <v>29609.200000000001</v>
      </c>
      <c r="DH10" s="82">
        <f t="shared" si="84"/>
        <v>1.1363929093204064E-2</v>
      </c>
      <c r="DI10" s="82">
        <f t="shared" si="85"/>
        <v>2.4206353236711051E-3</v>
      </c>
      <c r="DJ10" s="43">
        <v>408711</v>
      </c>
      <c r="DK10" s="72">
        <f t="shared" si="28"/>
        <v>6.7241889746055286E-2</v>
      </c>
      <c r="DL10" s="72">
        <f t="shared" si="29"/>
        <v>7.2445322000141907E-2</v>
      </c>
      <c r="DM10" s="71">
        <f t="shared" si="30"/>
        <v>3.2819963964317803E-3</v>
      </c>
      <c r="DN10" s="69"/>
      <c r="DO10" s="40">
        <v>26401.599999999999</v>
      </c>
      <c r="DP10" s="53">
        <v>2499.6</v>
      </c>
      <c r="DQ10" s="90">
        <f t="shared" si="31"/>
        <v>28901.199999999997</v>
      </c>
      <c r="DR10" s="82">
        <f t="shared" si="86"/>
        <v>-3.933048303465847E-2</v>
      </c>
      <c r="DS10" s="83">
        <f t="shared" si="87"/>
        <v>-2.391148697026612E-2</v>
      </c>
      <c r="DT10" s="43">
        <v>408752</v>
      </c>
      <c r="DU10" s="72">
        <f t="shared" si="32"/>
        <v>6.4590754296003444E-2</v>
      </c>
      <c r="DV10" s="72">
        <f t="shared" si="33"/>
        <v>7.0705953732336471E-2</v>
      </c>
      <c r="DW10" s="71">
        <f t="shared" si="34"/>
        <v>1.0031538177342914E-4</v>
      </c>
      <c r="DX10" s="69"/>
      <c r="DY10" s="58">
        <v>24529</v>
      </c>
      <c r="DZ10" s="62">
        <v>1476</v>
      </c>
      <c r="EA10" s="80">
        <f t="shared" si="35"/>
        <v>26005</v>
      </c>
      <c r="EB10" s="82">
        <f t="shared" si="88"/>
        <v>-7.0927519544269998E-2</v>
      </c>
      <c r="EC10" s="83">
        <f t="shared" si="89"/>
        <v>-0.1002103718876724</v>
      </c>
      <c r="ED10" s="43">
        <v>406137</v>
      </c>
      <c r="EE10" s="72">
        <f t="shared" si="36"/>
        <v>6.0395876268352799E-2</v>
      </c>
      <c r="EF10" s="72">
        <f t="shared" si="37"/>
        <v>6.4030117915875678E-2</v>
      </c>
      <c r="EG10" s="71">
        <f t="shared" si="38"/>
        <v>-6.3975222139585862E-3</v>
      </c>
      <c r="EH10" s="71"/>
      <c r="EI10" s="58">
        <v>25970.7</v>
      </c>
      <c r="EJ10" s="62">
        <v>2663.7</v>
      </c>
      <c r="EK10" s="80">
        <f t="shared" si="39"/>
        <v>28634.400000000001</v>
      </c>
      <c r="EL10" s="82">
        <f t="shared" si="40"/>
        <v>5.8775327163765372E-2</v>
      </c>
      <c r="EM10" s="83">
        <f t="shared" si="41"/>
        <v>0.10111132474524136</v>
      </c>
      <c r="EN10" s="43">
        <v>400845</v>
      </c>
      <c r="EO10" s="72">
        <f t="shared" si="42"/>
        <v>6.4789881375594063E-2</v>
      </c>
      <c r="EP10" s="72">
        <f t="shared" si="43"/>
        <v>7.1435093365265878E-2</v>
      </c>
      <c r="EQ10" s="71">
        <f t="shared" si="44"/>
        <v>-1.3030085906972277E-2</v>
      </c>
      <c r="ER10" s="69"/>
      <c r="ES10" s="58">
        <v>25832.6</v>
      </c>
      <c r="ET10" s="62">
        <v>4217.8999999999996</v>
      </c>
      <c r="EU10" s="80">
        <f t="shared" si="45"/>
        <v>30050.5</v>
      </c>
      <c r="EV10" s="82">
        <f t="shared" si="46"/>
        <v>-5.3175309098330882E-3</v>
      </c>
      <c r="EW10" s="83">
        <f t="shared" si="47"/>
        <v>4.9454502276981477E-2</v>
      </c>
      <c r="EX10" s="43">
        <v>401513</v>
      </c>
      <c r="EY10" s="72">
        <f t="shared" si="48"/>
        <v>6.4338140981736583E-2</v>
      </c>
      <c r="EZ10" s="72">
        <f t="shared" si="49"/>
        <v>7.4843155763325217E-2</v>
      </c>
      <c r="FA10" s="71">
        <f t="shared" si="50"/>
        <v>1.6664795619254326E-3</v>
      </c>
      <c r="FB10" s="69"/>
      <c r="FC10" s="58">
        <v>26978.2</v>
      </c>
      <c r="FD10" s="62">
        <v>4270</v>
      </c>
      <c r="FE10" s="80">
        <f t="shared" si="51"/>
        <v>31248.2</v>
      </c>
      <c r="FF10" s="82">
        <f t="shared" si="52"/>
        <v>4.4347065336048333E-2</v>
      </c>
      <c r="FG10" s="83">
        <f t="shared" si="53"/>
        <v>3.9856241992645737E-2</v>
      </c>
      <c r="FH10" s="43">
        <v>402069</v>
      </c>
      <c r="FI10" s="72">
        <f t="shared" si="54"/>
        <v>6.7098433353479134E-2</v>
      </c>
      <c r="FJ10" s="72">
        <f t="shared" si="55"/>
        <v>7.7718501053301803E-2</v>
      </c>
      <c r="FK10" s="71">
        <f t="shared" si="56"/>
        <v>1.3847621372159807E-3</v>
      </c>
    </row>
    <row r="11" spans="1:167">
      <c r="A11" s="70" t="s">
        <v>106</v>
      </c>
      <c r="B11" s="89">
        <v>5722</v>
      </c>
      <c r="C11" s="90">
        <v>253905</v>
      </c>
      <c r="D11" s="72">
        <f t="shared" si="57"/>
        <v>2.2535987869478743E-2</v>
      </c>
      <c r="E11" s="89">
        <v>7640</v>
      </c>
      <c r="F11" s="90">
        <v>257528</v>
      </c>
      <c r="G11" s="72">
        <f t="shared" si="58"/>
        <v>2.9666677021527758E-2</v>
      </c>
      <c r="H11" s="89">
        <v>8345</v>
      </c>
      <c r="I11" s="90">
        <v>258889</v>
      </c>
      <c r="J11" s="72">
        <f t="shared" si="59"/>
        <v>3.2233891745110842E-2</v>
      </c>
      <c r="K11" s="89">
        <v>10869</v>
      </c>
      <c r="L11" s="90">
        <v>260904</v>
      </c>
      <c r="M11" s="91">
        <f t="shared" si="60"/>
        <v>4.1659001011866433E-2</v>
      </c>
      <c r="N11" s="92">
        <v>13298</v>
      </c>
      <c r="O11" s="92">
        <v>16863</v>
      </c>
      <c r="P11" s="90">
        <v>258816</v>
      </c>
      <c r="Q11" s="72">
        <f t="shared" si="0"/>
        <v>5.1380131058358064E-2</v>
      </c>
      <c r="R11" s="93">
        <f t="shared" si="61"/>
        <v>6.5154395400593465E-2</v>
      </c>
      <c r="S11" s="92">
        <v>15687.4</v>
      </c>
      <c r="T11" s="90">
        <v>18894</v>
      </c>
      <c r="U11" s="90">
        <v>258797</v>
      </c>
      <c r="V11" s="72">
        <f t="shared" si="62"/>
        <v>6.0616622294694299E-2</v>
      </c>
      <c r="W11" s="93">
        <f t="shared" si="63"/>
        <v>7.3007028674984639E-2</v>
      </c>
      <c r="X11" s="92">
        <v>15674</v>
      </c>
      <c r="Y11" s="90">
        <v>19212</v>
      </c>
      <c r="Z11" s="90">
        <v>259067</v>
      </c>
      <c r="AA11" s="72">
        <f t="shared" si="64"/>
        <v>6.0501723492378416E-2</v>
      </c>
      <c r="AB11" s="72">
        <f t="shared" si="65"/>
        <v>7.4158422338622826E-2</v>
      </c>
      <c r="AC11" s="72"/>
      <c r="AD11" s="89">
        <v>16940.599999999999</v>
      </c>
      <c r="AE11" s="90">
        <v>1884.7</v>
      </c>
      <c r="AF11" s="90">
        <f t="shared" si="66"/>
        <v>18825.3</v>
      </c>
      <c r="AG11" s="72">
        <f t="shared" si="1"/>
        <v>-2.0128044971892606E-2</v>
      </c>
      <c r="AH11" s="89">
        <v>257813</v>
      </c>
      <c r="AI11" s="72">
        <f t="shared" si="67"/>
        <v>6.5708866504016472E-2</v>
      </c>
      <c r="AJ11" s="72">
        <f t="shared" si="68"/>
        <v>7.3019203841544061E-2</v>
      </c>
      <c r="AK11" s="94">
        <f t="shared" si="2"/>
        <v>-4.8404466798164184E-3</v>
      </c>
      <c r="AL11" s="82"/>
      <c r="AM11" s="90">
        <v>16994.900000000001</v>
      </c>
      <c r="AN11" s="90">
        <v>2643.1</v>
      </c>
      <c r="AO11" s="90">
        <f t="shared" si="69"/>
        <v>19638</v>
      </c>
      <c r="AP11" s="82">
        <f t="shared" si="70"/>
        <v>3.2053174031618074E-3</v>
      </c>
      <c r="AQ11" s="82">
        <f t="shared" si="3"/>
        <v>4.3170626762920154E-2</v>
      </c>
      <c r="AR11" s="89">
        <v>257120</v>
      </c>
      <c r="AS11" s="72">
        <f t="shared" si="4"/>
        <v>6.6097153080273807E-2</v>
      </c>
      <c r="AT11" s="72">
        <f t="shared" si="5"/>
        <v>7.6376789047915367E-2</v>
      </c>
      <c r="AU11" s="71">
        <f t="shared" si="6"/>
        <v>-2.6879947869192012E-3</v>
      </c>
      <c r="AV11" s="69"/>
      <c r="AW11" s="89">
        <v>17154.5</v>
      </c>
      <c r="AX11" s="90">
        <v>3242</v>
      </c>
      <c r="AY11" s="90">
        <f t="shared" si="71"/>
        <v>20396.5</v>
      </c>
      <c r="AZ11" s="82">
        <f t="shared" si="72"/>
        <v>9.3910526099005315E-3</v>
      </c>
      <c r="BA11" s="82">
        <f t="shared" si="73"/>
        <v>3.8624096140136469E-2</v>
      </c>
      <c r="BB11" s="89">
        <v>257303</v>
      </c>
      <c r="BC11" s="72">
        <f t="shared" si="7"/>
        <v>6.6670423586199928E-2</v>
      </c>
      <c r="BD11" s="72">
        <f t="shared" si="8"/>
        <v>7.9270354407060942E-2</v>
      </c>
      <c r="BE11" s="71">
        <f t="shared" si="9"/>
        <v>7.1172993154947105E-4</v>
      </c>
      <c r="BF11" s="69"/>
      <c r="BG11" s="89">
        <v>17393</v>
      </c>
      <c r="BH11" s="90">
        <v>3277.4</v>
      </c>
      <c r="BI11" s="90">
        <f t="shared" si="90"/>
        <v>20670.400000000001</v>
      </c>
      <c r="BJ11" s="82">
        <f t="shared" si="74"/>
        <v>1.3903057506776648E-2</v>
      </c>
      <c r="BK11" s="82">
        <f t="shared" si="75"/>
        <v>1.342877454465234E-2</v>
      </c>
      <c r="BL11" s="96">
        <v>255090</v>
      </c>
      <c r="BM11" s="72">
        <f t="shared" si="10"/>
        <v>6.8183778274334556E-2</v>
      </c>
      <c r="BN11" s="72">
        <f t="shared" si="11"/>
        <v>8.1031792700615474E-2</v>
      </c>
      <c r="BO11" s="71">
        <f t="shared" si="12"/>
        <v>-8.6007547521793366E-3</v>
      </c>
      <c r="BP11" s="69"/>
      <c r="BQ11" s="89">
        <v>18141.900000000001</v>
      </c>
      <c r="BR11" s="90">
        <v>3402.8</v>
      </c>
      <c r="BS11" s="90">
        <f t="shared" si="91"/>
        <v>21544.7</v>
      </c>
      <c r="BT11" s="82">
        <f t="shared" si="76"/>
        <v>4.305755188869094E-2</v>
      </c>
      <c r="BU11" s="82">
        <f t="shared" si="77"/>
        <v>4.2297197925535997E-2</v>
      </c>
      <c r="BV11" s="96">
        <v>250895</v>
      </c>
      <c r="BW11" s="72">
        <f t="shared" si="13"/>
        <v>7.2308734729667798E-2</v>
      </c>
      <c r="BX11" s="72">
        <f t="shared" si="14"/>
        <v>8.58713804579605E-2</v>
      </c>
      <c r="BY11" s="71">
        <f t="shared" si="15"/>
        <v>-1.6445176212317222E-2</v>
      </c>
      <c r="BZ11" s="69"/>
      <c r="CA11" s="33">
        <v>18283</v>
      </c>
      <c r="CB11" s="90">
        <v>2203.3000000000002</v>
      </c>
      <c r="CC11" s="90">
        <f t="shared" si="92"/>
        <v>20486.3</v>
      </c>
      <c r="CD11" s="82">
        <f t="shared" si="78"/>
        <v>7.7775756673776472E-3</v>
      </c>
      <c r="CE11" s="82">
        <f t="shared" si="79"/>
        <v>-4.9125771071307625E-2</v>
      </c>
      <c r="CF11" s="32">
        <v>246946</v>
      </c>
      <c r="CG11" s="72">
        <f t="shared" si="16"/>
        <v>7.4036429016870089E-2</v>
      </c>
      <c r="CH11" s="72">
        <f t="shared" si="17"/>
        <v>8.2958622532861431E-2</v>
      </c>
      <c r="CI11" s="71">
        <f t="shared" si="18"/>
        <v>-1.573965204567648E-2</v>
      </c>
      <c r="CJ11" s="69"/>
      <c r="CK11" s="33">
        <v>17530</v>
      </c>
      <c r="CL11" s="90">
        <v>1928.7</v>
      </c>
      <c r="CM11" s="90">
        <f t="shared" si="19"/>
        <v>19458.7</v>
      </c>
      <c r="CN11" s="82">
        <f t="shared" si="80"/>
        <v>-4.1185801017338514E-2</v>
      </c>
      <c r="CO11" s="83">
        <f t="shared" si="81"/>
        <v>-5.0160351063881649E-2</v>
      </c>
      <c r="CP11" s="46">
        <v>243718</v>
      </c>
      <c r="CQ11" s="72">
        <f t="shared" si="20"/>
        <v>7.1927391493447346E-2</v>
      </c>
      <c r="CR11" s="72">
        <f t="shared" si="21"/>
        <v>7.9841045798833082E-2</v>
      </c>
      <c r="CS11" s="71">
        <f t="shared" si="22"/>
        <v>-1.3071683687931775E-2</v>
      </c>
      <c r="CT11" s="69"/>
      <c r="CU11" s="98">
        <v>15838</v>
      </c>
      <c r="CV11" s="90">
        <v>1805</v>
      </c>
      <c r="CW11" s="90">
        <f t="shared" si="23"/>
        <v>17643</v>
      </c>
      <c r="CX11" s="82">
        <f t="shared" si="82"/>
        <v>-9.6520250998288648E-2</v>
      </c>
      <c r="CY11" s="82">
        <f t="shared" si="83"/>
        <v>-9.3310447254955395E-2</v>
      </c>
      <c r="CZ11" s="35">
        <v>242467</v>
      </c>
      <c r="DA11" s="72">
        <f t="shared" si="24"/>
        <v>6.5320229144584629E-2</v>
      </c>
      <c r="DB11" s="72">
        <f t="shared" si="25"/>
        <v>7.2764541154053952E-2</v>
      </c>
      <c r="DC11" s="71">
        <f t="shared" si="26"/>
        <v>-5.1329815606561682E-3</v>
      </c>
      <c r="DD11" s="69"/>
      <c r="DE11" s="98">
        <v>16294.7</v>
      </c>
      <c r="DF11" s="90">
        <v>877.6</v>
      </c>
      <c r="DG11" s="90">
        <f t="shared" si="27"/>
        <v>17172.3</v>
      </c>
      <c r="DH11" s="82">
        <f t="shared" si="84"/>
        <v>2.8835711579744964E-2</v>
      </c>
      <c r="DI11" s="82">
        <f t="shared" si="85"/>
        <v>-2.6679136201326347E-2</v>
      </c>
      <c r="DJ11" s="43">
        <v>244555</v>
      </c>
      <c r="DK11" s="72">
        <f t="shared" si="28"/>
        <v>6.6630001431170899E-2</v>
      </c>
      <c r="DL11" s="72">
        <f t="shared" si="29"/>
        <v>7.0218560242072334E-2</v>
      </c>
      <c r="DM11" s="71">
        <f t="shared" si="30"/>
        <v>8.6114811500121666E-3</v>
      </c>
      <c r="DN11" s="69"/>
      <c r="DO11" s="98">
        <v>15524.6</v>
      </c>
      <c r="DP11" s="53">
        <v>2263.1</v>
      </c>
      <c r="DQ11" s="90">
        <f t="shared" si="31"/>
        <v>17787.7</v>
      </c>
      <c r="DR11" s="82">
        <f t="shared" si="86"/>
        <v>-4.7260765770465264E-2</v>
      </c>
      <c r="DS11" s="83">
        <f t="shared" si="87"/>
        <v>3.5836783657401831E-2</v>
      </c>
      <c r="DT11" s="43">
        <v>244356</v>
      </c>
      <c r="DU11" s="72">
        <f t="shared" si="32"/>
        <v>6.3532714563996798E-2</v>
      </c>
      <c r="DV11" s="72">
        <f t="shared" si="33"/>
        <v>7.279420190214278E-2</v>
      </c>
      <c r="DW11" s="71">
        <f t="shared" si="34"/>
        <v>-8.1372288442272702E-4</v>
      </c>
      <c r="DX11" s="69"/>
      <c r="DY11" s="84">
        <v>16016</v>
      </c>
      <c r="DZ11" s="62">
        <v>1661</v>
      </c>
      <c r="EA11" s="80">
        <f t="shared" si="35"/>
        <v>17677</v>
      </c>
      <c r="EB11" s="82">
        <f t="shared" si="88"/>
        <v>3.1652989449003494E-2</v>
      </c>
      <c r="EC11" s="83">
        <f t="shared" si="89"/>
        <v>-6.2234015640021323E-3</v>
      </c>
      <c r="ED11" s="43">
        <v>240419</v>
      </c>
      <c r="EE11" s="72">
        <f t="shared" si="36"/>
        <v>6.6617031099871479E-2</v>
      </c>
      <c r="EF11" s="72">
        <f t="shared" si="37"/>
        <v>7.3525802869157594E-2</v>
      </c>
      <c r="EG11" s="71">
        <f t="shared" si="38"/>
        <v>-1.6111738610879209E-2</v>
      </c>
      <c r="EH11" s="71"/>
      <c r="EI11" s="84">
        <v>16027.46</v>
      </c>
      <c r="EJ11" s="62">
        <v>1509.98</v>
      </c>
      <c r="EK11" s="80">
        <f t="shared" si="39"/>
        <v>17537.439999999999</v>
      </c>
      <c r="EL11" s="82">
        <f t="shared" si="40"/>
        <v>7.1553446553441103E-4</v>
      </c>
      <c r="EM11" s="83">
        <f t="shared" si="41"/>
        <v>-7.8950048085083043E-3</v>
      </c>
      <c r="EN11" s="43">
        <v>241087</v>
      </c>
      <c r="EO11" s="72">
        <f t="shared" si="42"/>
        <v>6.6479984403970349E-2</v>
      </c>
      <c r="EP11" s="72">
        <f t="shared" si="43"/>
        <v>7.2743200587339837E-2</v>
      </c>
      <c r="EQ11" s="71">
        <f t="shared" si="44"/>
        <v>2.7784825658537802E-3</v>
      </c>
      <c r="ER11" s="69"/>
      <c r="ES11" s="84">
        <v>15977.02</v>
      </c>
      <c r="ET11" s="62">
        <v>1726.6</v>
      </c>
      <c r="EU11" s="80">
        <f t="shared" si="45"/>
        <v>17703.62</v>
      </c>
      <c r="EV11" s="82">
        <f t="shared" si="46"/>
        <v>-3.1470987916986655E-3</v>
      </c>
      <c r="EW11" s="83">
        <f t="shared" si="47"/>
        <v>9.4757273581549135E-3</v>
      </c>
      <c r="EX11" s="43">
        <v>244724</v>
      </c>
      <c r="EY11" s="72">
        <f t="shared" si="48"/>
        <v>6.5285873065167296E-2</v>
      </c>
      <c r="EZ11" s="72">
        <f t="shared" si="49"/>
        <v>7.2341168009676202E-2</v>
      </c>
      <c r="FA11" s="71">
        <f t="shared" si="50"/>
        <v>1.508584038127315E-2</v>
      </c>
      <c r="FB11" s="69"/>
      <c r="FC11" s="84">
        <v>16008.66</v>
      </c>
      <c r="FD11" s="62">
        <v>1209.2</v>
      </c>
      <c r="FE11" s="80">
        <f t="shared" si="51"/>
        <v>17217.86</v>
      </c>
      <c r="FF11" s="82">
        <f t="shared" si="52"/>
        <v>1.9803442694569713E-3</v>
      </c>
      <c r="FG11" s="83">
        <f t="shared" si="53"/>
        <v>-2.7438456089771381E-2</v>
      </c>
      <c r="FH11" s="43">
        <v>244339</v>
      </c>
      <c r="FI11" s="72">
        <f t="shared" si="54"/>
        <v>6.5518234911332213E-2</v>
      </c>
      <c r="FJ11" s="72">
        <f t="shared" si="55"/>
        <v>7.0467096943181401E-2</v>
      </c>
      <c r="FK11" s="71">
        <f t="shared" si="56"/>
        <v>-1.5732008303231395E-3</v>
      </c>
    </row>
    <row r="12" spans="1:167">
      <c r="A12" s="70" t="s">
        <v>107</v>
      </c>
      <c r="B12" s="89">
        <v>2439</v>
      </c>
      <c r="C12" s="90">
        <v>118396</v>
      </c>
      <c r="D12" s="72">
        <f t="shared" si="57"/>
        <v>2.0600358120206764E-2</v>
      </c>
      <c r="E12" s="89">
        <v>2634</v>
      </c>
      <c r="F12" s="90">
        <v>117189</v>
      </c>
      <c r="G12" s="72">
        <f t="shared" si="58"/>
        <v>2.2476512300642553E-2</v>
      </c>
      <c r="H12" s="89">
        <v>2973</v>
      </c>
      <c r="I12" s="90">
        <v>116714</v>
      </c>
      <c r="J12" s="72">
        <f t="shared" si="59"/>
        <v>2.5472522576554656E-2</v>
      </c>
      <c r="K12" s="89">
        <v>2935</v>
      </c>
      <c r="L12" s="90">
        <v>116544</v>
      </c>
      <c r="M12" s="91">
        <f t="shared" si="60"/>
        <v>2.5183621636463482E-2</v>
      </c>
      <c r="N12" s="92">
        <v>2994</v>
      </c>
      <c r="O12" s="92">
        <v>3087</v>
      </c>
      <c r="P12" s="90">
        <v>116097</v>
      </c>
      <c r="Q12" s="72">
        <f t="shared" si="0"/>
        <v>2.5788780071836482E-2</v>
      </c>
      <c r="R12" s="93">
        <f t="shared" si="61"/>
        <v>2.6589834362645028E-2</v>
      </c>
      <c r="S12" s="92">
        <v>2460.5</v>
      </c>
      <c r="T12" s="90">
        <v>2607</v>
      </c>
      <c r="U12" s="90">
        <v>115212</v>
      </c>
      <c r="V12" s="72">
        <f t="shared" si="62"/>
        <v>2.1356282331701559E-2</v>
      </c>
      <c r="W12" s="93">
        <f t="shared" si="63"/>
        <v>2.2627851265493177E-2</v>
      </c>
      <c r="X12" s="92">
        <v>2507</v>
      </c>
      <c r="Y12" s="90">
        <v>2737</v>
      </c>
      <c r="Z12" s="90">
        <v>114050</v>
      </c>
      <c r="AA12" s="72">
        <f t="shared" si="64"/>
        <v>2.1981587023235424E-2</v>
      </c>
      <c r="AB12" s="72">
        <f t="shared" si="65"/>
        <v>2.3998246383165278E-2</v>
      </c>
      <c r="AC12" s="72"/>
      <c r="AD12" s="89">
        <v>2548.6</v>
      </c>
      <c r="AE12" s="90">
        <v>1454.7</v>
      </c>
      <c r="AF12" s="90">
        <f t="shared" si="66"/>
        <v>4003.3</v>
      </c>
      <c r="AG12" s="72">
        <f t="shared" si="1"/>
        <v>0.46265984654731462</v>
      </c>
      <c r="AH12" s="89">
        <v>113661</v>
      </c>
      <c r="AI12" s="72">
        <f t="shared" si="67"/>
        <v>2.2422818732898708E-2</v>
      </c>
      <c r="AJ12" s="72">
        <f t="shared" si="68"/>
        <v>3.5221403999612884E-2</v>
      </c>
      <c r="AK12" s="94">
        <f t="shared" si="2"/>
        <v>-3.4107847435335377E-3</v>
      </c>
      <c r="AL12" s="82"/>
      <c r="AM12" s="90">
        <v>2706.5</v>
      </c>
      <c r="AN12" s="90">
        <v>1493</v>
      </c>
      <c r="AO12" s="90">
        <f t="shared" si="69"/>
        <v>4199.5</v>
      </c>
      <c r="AP12" s="82">
        <f t="shared" si="70"/>
        <v>6.1955583457584597E-2</v>
      </c>
      <c r="AQ12" s="82">
        <f t="shared" si="3"/>
        <v>4.9009567107136567E-2</v>
      </c>
      <c r="AR12" s="89">
        <v>113333</v>
      </c>
      <c r="AS12" s="72">
        <f t="shared" si="4"/>
        <v>2.3880952591037032E-2</v>
      </c>
      <c r="AT12" s="72">
        <f t="shared" si="5"/>
        <v>3.705452074859044E-2</v>
      </c>
      <c r="AU12" s="71">
        <f t="shared" si="6"/>
        <v>-2.8857743641178594E-3</v>
      </c>
      <c r="AV12" s="69"/>
      <c r="AW12" s="89">
        <v>3882.5</v>
      </c>
      <c r="AX12" s="90">
        <v>2059</v>
      </c>
      <c r="AY12" s="90">
        <f t="shared" si="71"/>
        <v>5941.5</v>
      </c>
      <c r="AZ12" s="82">
        <f t="shared" si="72"/>
        <v>0.43450951413264366</v>
      </c>
      <c r="BA12" s="82">
        <f t="shared" si="73"/>
        <v>0.41481128705798309</v>
      </c>
      <c r="BB12" s="89">
        <v>112560</v>
      </c>
      <c r="BC12" s="72">
        <f t="shared" si="7"/>
        <v>3.4492714996446343E-2</v>
      </c>
      <c r="BD12" s="72">
        <f t="shared" si="8"/>
        <v>5.2785181236673771E-2</v>
      </c>
      <c r="BE12" s="71">
        <f t="shared" si="9"/>
        <v>-6.8206082959067528E-3</v>
      </c>
      <c r="BF12" s="69"/>
      <c r="BG12" s="89">
        <v>3788.2999999999997</v>
      </c>
      <c r="BH12" s="90">
        <v>2044.4</v>
      </c>
      <c r="BI12" s="90">
        <f t="shared" si="90"/>
        <v>5832.7</v>
      </c>
      <c r="BJ12" s="82">
        <f t="shared" si="74"/>
        <v>-2.4262717321313656E-2</v>
      </c>
      <c r="BK12" s="82">
        <f t="shared" si="75"/>
        <v>-1.8311874105865551E-2</v>
      </c>
      <c r="BL12" s="96">
        <v>112295</v>
      </c>
      <c r="BM12" s="72">
        <f t="shared" si="10"/>
        <v>3.3735250901642991E-2</v>
      </c>
      <c r="BN12" s="72">
        <f t="shared" si="11"/>
        <v>5.1940870029832137E-2</v>
      </c>
      <c r="BO12" s="71">
        <f t="shared" si="12"/>
        <v>-2.3542999289267947E-3</v>
      </c>
      <c r="BP12" s="69"/>
      <c r="BQ12" s="89">
        <v>5437</v>
      </c>
      <c r="BR12" s="90">
        <v>1175.3</v>
      </c>
      <c r="BS12" s="90">
        <f t="shared" si="91"/>
        <v>6612.3</v>
      </c>
      <c r="BT12" s="82">
        <f t="shared" si="76"/>
        <v>0.43520840482538353</v>
      </c>
      <c r="BU12" s="82">
        <f t="shared" si="77"/>
        <v>0.1336602259673908</v>
      </c>
      <c r="BV12" s="96">
        <v>110589</v>
      </c>
      <c r="BW12" s="72">
        <f t="shared" si="13"/>
        <v>4.9164021738147552E-2</v>
      </c>
      <c r="BX12" s="72">
        <f t="shared" si="14"/>
        <v>5.9791661015110006E-2</v>
      </c>
      <c r="BY12" s="71">
        <f t="shared" si="15"/>
        <v>-1.5192127877465603E-2</v>
      </c>
      <c r="BZ12" s="69"/>
      <c r="CA12" s="33">
        <v>5403.8</v>
      </c>
      <c r="CB12" s="90">
        <v>1075.4000000000001</v>
      </c>
      <c r="CC12" s="90">
        <f t="shared" si="92"/>
        <v>6479.2000000000007</v>
      </c>
      <c r="CD12" s="82">
        <f t="shared" si="78"/>
        <v>-6.1063086260805255E-3</v>
      </c>
      <c r="CE12" s="82">
        <f t="shared" si="79"/>
        <v>-2.0129153244710533E-2</v>
      </c>
      <c r="CF12" s="32">
        <v>111566</v>
      </c>
      <c r="CG12" s="72">
        <f t="shared" si="16"/>
        <v>4.8435903411433591E-2</v>
      </c>
      <c r="CH12" s="72">
        <f t="shared" si="17"/>
        <v>5.8075040783034264E-2</v>
      </c>
      <c r="CI12" s="71">
        <f t="shared" si="18"/>
        <v>8.834513378364937E-3</v>
      </c>
      <c r="CJ12" s="69"/>
      <c r="CK12" s="33">
        <v>6281.2</v>
      </c>
      <c r="CL12" s="90">
        <v>280.60000000000002</v>
      </c>
      <c r="CM12" s="90">
        <f t="shared" si="19"/>
        <v>6561.8</v>
      </c>
      <c r="CN12" s="82">
        <f t="shared" si="80"/>
        <v>0.16236722306525031</v>
      </c>
      <c r="CO12" s="83">
        <f t="shared" si="81"/>
        <v>1.2748487467588505E-2</v>
      </c>
      <c r="CP12" s="46">
        <v>110102</v>
      </c>
      <c r="CQ12" s="72">
        <f t="shared" si="20"/>
        <v>5.7048918275780638E-2</v>
      </c>
      <c r="CR12" s="72">
        <f t="shared" si="21"/>
        <v>5.95974641695882E-2</v>
      </c>
      <c r="CS12" s="71">
        <f t="shared" si="22"/>
        <v>-1.3122277396339387E-2</v>
      </c>
      <c r="CT12" s="69"/>
      <c r="CU12" s="98">
        <v>5378.5</v>
      </c>
      <c r="CV12" s="90">
        <v>373</v>
      </c>
      <c r="CW12" s="90">
        <f t="shared" si="23"/>
        <v>5751.5</v>
      </c>
      <c r="CX12" s="82">
        <f t="shared" si="82"/>
        <v>-0.14371457683245237</v>
      </c>
      <c r="CY12" s="82">
        <f t="shared" si="83"/>
        <v>-0.12348745770977478</v>
      </c>
      <c r="CZ12" s="35">
        <v>110615</v>
      </c>
      <c r="DA12" s="72">
        <f t="shared" si="24"/>
        <v>4.8623604393617501E-2</v>
      </c>
      <c r="DB12" s="72">
        <f t="shared" si="25"/>
        <v>5.1995660624689237E-2</v>
      </c>
      <c r="DC12" s="71">
        <f t="shared" si="26"/>
        <v>4.6593159070679917E-3</v>
      </c>
      <c r="DD12" s="69"/>
      <c r="DE12" s="98">
        <v>5501.3</v>
      </c>
      <c r="DF12" s="90">
        <v>538.4</v>
      </c>
      <c r="DG12" s="90">
        <f t="shared" si="27"/>
        <v>6039.7</v>
      </c>
      <c r="DH12" s="82">
        <f t="shared" si="84"/>
        <v>2.2831644510551304E-2</v>
      </c>
      <c r="DI12" s="82">
        <f t="shared" si="85"/>
        <v>5.0108667304181488E-2</v>
      </c>
      <c r="DJ12" s="43">
        <v>111467</v>
      </c>
      <c r="DK12" s="72">
        <f t="shared" si="28"/>
        <v>4.9353620354006117E-2</v>
      </c>
      <c r="DL12" s="72">
        <f t="shared" si="29"/>
        <v>5.4183749450510015E-2</v>
      </c>
      <c r="DM12" s="71">
        <f t="shared" si="30"/>
        <v>7.702391176603535E-3</v>
      </c>
      <c r="DN12" s="69"/>
      <c r="DO12" s="98">
        <v>5067.8</v>
      </c>
      <c r="DP12" s="53">
        <v>510.8</v>
      </c>
      <c r="DQ12" s="90">
        <f t="shared" si="31"/>
        <v>5578.6</v>
      </c>
      <c r="DR12" s="82">
        <f t="shared" si="86"/>
        <v>-7.8799556468471088E-2</v>
      </c>
      <c r="DS12" s="83">
        <f t="shared" si="87"/>
        <v>-7.6344851565475019E-2</v>
      </c>
      <c r="DT12" s="43">
        <v>112222</v>
      </c>
      <c r="DU12" s="72">
        <f t="shared" si="32"/>
        <v>4.515870328456096E-2</v>
      </c>
      <c r="DV12" s="72">
        <f t="shared" si="33"/>
        <v>4.9710395466129639E-2</v>
      </c>
      <c r="DW12" s="71">
        <f t="shared" si="34"/>
        <v>6.7733051037526804E-3</v>
      </c>
      <c r="DX12" s="69"/>
      <c r="DY12" s="84">
        <v>5122</v>
      </c>
      <c r="DZ12" s="62">
        <v>810</v>
      </c>
      <c r="EA12" s="80">
        <f t="shared" si="35"/>
        <v>5932</v>
      </c>
      <c r="EB12" s="82">
        <f t="shared" si="88"/>
        <v>1.0694976123761754E-2</v>
      </c>
      <c r="EC12" s="83">
        <f t="shared" si="89"/>
        <v>6.3349227404725136E-2</v>
      </c>
      <c r="ED12" s="43">
        <v>110373</v>
      </c>
      <c r="EE12" s="72">
        <f t="shared" si="36"/>
        <v>4.6406276897429627E-2</v>
      </c>
      <c r="EF12" s="72">
        <f t="shared" si="37"/>
        <v>5.374502822248195E-2</v>
      </c>
      <c r="EG12" s="71">
        <f t="shared" si="38"/>
        <v>-1.6476270250040097E-2</v>
      </c>
      <c r="EH12" s="71"/>
      <c r="EI12" s="84">
        <v>4977.1000000000004</v>
      </c>
      <c r="EJ12" s="62">
        <v>1043.7</v>
      </c>
      <c r="EK12" s="80">
        <f t="shared" si="39"/>
        <v>6020.8</v>
      </c>
      <c r="EL12" s="82">
        <f t="shared" ref="EL12:EL24" si="93">(EI12-DY12)/DY12</f>
        <v>-2.8289730573994462E-2</v>
      </c>
      <c r="EM12" s="83">
        <f t="shared" si="41"/>
        <v>1.4969656102494974E-2</v>
      </c>
      <c r="EN12" s="43">
        <v>112111</v>
      </c>
      <c r="EO12" s="72">
        <f t="shared" si="42"/>
        <v>4.4394394840827398E-2</v>
      </c>
      <c r="EP12" s="72">
        <f t="shared" si="43"/>
        <v>5.3703918437976651E-2</v>
      </c>
      <c r="EQ12" s="71">
        <f t="shared" si="44"/>
        <v>1.574660469498881E-2</v>
      </c>
      <c r="ER12" s="69"/>
      <c r="ES12" s="84">
        <v>5222.5</v>
      </c>
      <c r="ET12" s="62">
        <v>757.9</v>
      </c>
      <c r="EU12" s="80">
        <f t="shared" si="45"/>
        <v>5980.4</v>
      </c>
      <c r="EV12" s="82">
        <f t="shared" si="46"/>
        <v>4.9305820658616384E-2</v>
      </c>
      <c r="EW12" s="83">
        <f t="shared" si="47"/>
        <v>-6.710071751262381E-3</v>
      </c>
      <c r="EX12" s="43">
        <v>112400</v>
      </c>
      <c r="EY12" s="72">
        <f t="shared" si="48"/>
        <v>4.6463523131672596E-2</v>
      </c>
      <c r="EZ12" s="72">
        <f t="shared" si="49"/>
        <v>5.3206405693950173E-2</v>
      </c>
      <c r="FA12" s="71">
        <f t="shared" si="50"/>
        <v>2.5778023565930196E-3</v>
      </c>
      <c r="FB12" s="69"/>
      <c r="FC12" s="84">
        <v>5598.1</v>
      </c>
      <c r="FD12" s="62">
        <v>914.9</v>
      </c>
      <c r="FE12" s="80">
        <f t="shared" si="51"/>
        <v>6513</v>
      </c>
      <c r="FF12" s="82">
        <f t="shared" si="52"/>
        <v>7.1919578745811466E-2</v>
      </c>
      <c r="FG12" s="83">
        <f t="shared" si="53"/>
        <v>8.9057588121195977E-2</v>
      </c>
      <c r="FH12" s="43">
        <v>112133</v>
      </c>
      <c r="FI12" s="72">
        <f t="shared" si="54"/>
        <v>4.9923751259664868E-2</v>
      </c>
      <c r="FJ12" s="72">
        <f t="shared" si="55"/>
        <v>5.8082812374590891E-2</v>
      </c>
      <c r="FK12" s="71">
        <f t="shared" si="56"/>
        <v>-2.3754448398576513E-3</v>
      </c>
    </row>
    <row r="13" spans="1:167">
      <c r="A13" s="70" t="s">
        <v>108</v>
      </c>
      <c r="B13" s="89">
        <v>4645</v>
      </c>
      <c r="C13" s="90">
        <v>199128</v>
      </c>
      <c r="D13" s="72">
        <f t="shared" si="57"/>
        <v>2.3326704431320559E-2</v>
      </c>
      <c r="E13" s="89">
        <v>4908</v>
      </c>
      <c r="F13" s="90">
        <v>199382</v>
      </c>
      <c r="G13" s="72">
        <f t="shared" si="58"/>
        <v>2.4616063636637209E-2</v>
      </c>
      <c r="H13" s="89">
        <v>5672</v>
      </c>
      <c r="I13" s="90">
        <v>200243</v>
      </c>
      <c r="J13" s="72">
        <f t="shared" si="59"/>
        <v>2.8325584414935854E-2</v>
      </c>
      <c r="K13" s="89">
        <v>6268</v>
      </c>
      <c r="L13" s="90">
        <v>197707</v>
      </c>
      <c r="M13" s="91">
        <f t="shared" si="60"/>
        <v>3.1703480402818313E-2</v>
      </c>
      <c r="N13" s="92">
        <v>7038</v>
      </c>
      <c r="O13" s="92">
        <v>8321</v>
      </c>
      <c r="P13" s="90">
        <v>199490</v>
      </c>
      <c r="Q13" s="72">
        <f t="shared" si="0"/>
        <v>3.5279963907965312E-2</v>
      </c>
      <c r="R13" s="93">
        <f t="shared" si="61"/>
        <v>4.1711363978144268E-2</v>
      </c>
      <c r="S13" s="92">
        <v>7318.4</v>
      </c>
      <c r="T13" s="90">
        <v>8169</v>
      </c>
      <c r="U13" s="90">
        <v>199636</v>
      </c>
      <c r="V13" s="72">
        <f t="shared" si="62"/>
        <v>3.6658718868340379E-2</v>
      </c>
      <c r="W13" s="93">
        <f t="shared" si="63"/>
        <v>4.0919473441663828E-2</v>
      </c>
      <c r="X13" s="92">
        <v>7694</v>
      </c>
      <c r="Y13" s="90">
        <v>8178</v>
      </c>
      <c r="Z13" s="90">
        <v>195256</v>
      </c>
      <c r="AA13" s="72">
        <f t="shared" si="64"/>
        <v>3.9404678985536935E-2</v>
      </c>
      <c r="AB13" s="72">
        <f t="shared" si="65"/>
        <v>4.1883476051952306E-2</v>
      </c>
      <c r="AC13" s="72"/>
      <c r="AD13" s="89">
        <v>7654.3</v>
      </c>
      <c r="AE13" s="90">
        <v>1076</v>
      </c>
      <c r="AF13" s="90">
        <f t="shared" si="66"/>
        <v>8730.2999999999993</v>
      </c>
      <c r="AG13" s="72">
        <f t="shared" si="1"/>
        <v>6.7534849596478264E-2</v>
      </c>
      <c r="AH13" s="89">
        <v>195636</v>
      </c>
      <c r="AI13" s="72">
        <f t="shared" si="67"/>
        <v>3.9125212128647079E-2</v>
      </c>
      <c r="AJ13" s="72">
        <f t="shared" si="68"/>
        <v>4.4625222351714407E-2</v>
      </c>
      <c r="AK13" s="94">
        <f t="shared" si="2"/>
        <v>1.9461629860285984E-3</v>
      </c>
      <c r="AL13" s="82"/>
      <c r="AM13" s="90">
        <v>7619.5</v>
      </c>
      <c r="AN13" s="90">
        <v>2371</v>
      </c>
      <c r="AO13" s="90">
        <f t="shared" si="69"/>
        <v>9990.5</v>
      </c>
      <c r="AP13" s="82">
        <f t="shared" si="70"/>
        <v>-4.5464640790144339E-3</v>
      </c>
      <c r="AQ13" s="82">
        <f t="shared" si="3"/>
        <v>0.14434784600758288</v>
      </c>
      <c r="AR13" s="89">
        <v>195906</v>
      </c>
      <c r="AS13" s="72">
        <f t="shared" si="4"/>
        <v>3.8893653078517249E-2</v>
      </c>
      <c r="AT13" s="72">
        <f t="shared" si="5"/>
        <v>5.0996396230845405E-2</v>
      </c>
      <c r="AU13" s="71">
        <f t="shared" si="6"/>
        <v>1.3801140894313931E-3</v>
      </c>
      <c r="AV13" s="69"/>
      <c r="AW13" s="89">
        <v>7497</v>
      </c>
      <c r="AX13" s="90">
        <v>2155</v>
      </c>
      <c r="AY13" s="90">
        <f t="shared" si="71"/>
        <v>9652</v>
      </c>
      <c r="AZ13" s="82">
        <f t="shared" si="72"/>
        <v>-1.607717041800643E-2</v>
      </c>
      <c r="BA13" s="82">
        <f t="shared" si="73"/>
        <v>-3.3882188078674741E-2</v>
      </c>
      <c r="BB13" s="89">
        <v>195449</v>
      </c>
      <c r="BC13" s="72">
        <f t="shared" si="7"/>
        <v>3.835783247803775E-2</v>
      </c>
      <c r="BD13" s="72">
        <f t="shared" si="8"/>
        <v>4.9383726701083146E-2</v>
      </c>
      <c r="BE13" s="71">
        <f t="shared" si="9"/>
        <v>-2.3327514216001551E-3</v>
      </c>
      <c r="BF13" s="69"/>
      <c r="BG13" s="89">
        <v>8913.9</v>
      </c>
      <c r="BH13" s="90">
        <v>2102</v>
      </c>
      <c r="BI13" s="90">
        <f t="shared" si="90"/>
        <v>11015.9</v>
      </c>
      <c r="BJ13" s="82">
        <f t="shared" si="74"/>
        <v>0.18899559823929568</v>
      </c>
      <c r="BK13" s="82">
        <f t="shared" si="75"/>
        <v>0.14130750103605466</v>
      </c>
      <c r="BL13" s="96">
        <v>193766</v>
      </c>
      <c r="BM13" s="72">
        <f t="shared" si="10"/>
        <v>4.6003426813785699E-2</v>
      </c>
      <c r="BN13" s="72">
        <f t="shared" si="11"/>
        <v>5.6851563225746519E-2</v>
      </c>
      <c r="BO13" s="71">
        <f t="shared" si="12"/>
        <v>-8.6109419848656166E-3</v>
      </c>
      <c r="BP13" s="69"/>
      <c r="BQ13" s="89">
        <v>9279.2999999999993</v>
      </c>
      <c r="BR13" s="90">
        <v>2304.3000000000002</v>
      </c>
      <c r="BS13" s="90">
        <f t="shared" si="91"/>
        <v>11583.599999999999</v>
      </c>
      <c r="BT13" s="82">
        <f t="shared" si="76"/>
        <v>4.0992158314542414E-2</v>
      </c>
      <c r="BU13" s="82">
        <f t="shared" si="77"/>
        <v>5.1534599987290999E-2</v>
      </c>
      <c r="BV13" s="96">
        <v>189491</v>
      </c>
      <c r="BW13" s="72">
        <f t="shared" si="13"/>
        <v>4.8969608055263833E-2</v>
      </c>
      <c r="BX13" s="72">
        <f t="shared" si="14"/>
        <v>6.1130080056572597E-2</v>
      </c>
      <c r="BY13" s="71">
        <f t="shared" si="15"/>
        <v>-2.2062694177513081E-2</v>
      </c>
      <c r="BZ13" s="69"/>
      <c r="CA13" s="33">
        <v>10402.1</v>
      </c>
      <c r="CB13" s="90">
        <v>960.1</v>
      </c>
      <c r="CC13" s="90">
        <f t="shared" si="92"/>
        <v>11362.2</v>
      </c>
      <c r="CD13" s="82">
        <f t="shared" si="78"/>
        <v>0.12100050650372347</v>
      </c>
      <c r="CE13" s="82">
        <f t="shared" si="79"/>
        <v>-1.9113229047964177E-2</v>
      </c>
      <c r="CF13" s="32">
        <v>188523</v>
      </c>
      <c r="CG13" s="72">
        <f t="shared" si="16"/>
        <v>5.5176821926237116E-2</v>
      </c>
      <c r="CH13" s="72">
        <f t="shared" si="17"/>
        <v>6.0269569230279596E-2</v>
      </c>
      <c r="CI13" s="71">
        <f t="shared" si="18"/>
        <v>-5.1084220358750551E-3</v>
      </c>
      <c r="CJ13" s="69"/>
      <c r="CK13" s="33">
        <v>10200.700000000001</v>
      </c>
      <c r="CL13" s="90">
        <v>629.9</v>
      </c>
      <c r="CM13" s="90">
        <f t="shared" si="19"/>
        <v>10830.6</v>
      </c>
      <c r="CN13" s="82">
        <f t="shared" si="80"/>
        <v>-1.9361475086761292E-2</v>
      </c>
      <c r="CO13" s="83">
        <f t="shared" si="81"/>
        <v>-4.6786713840629483E-2</v>
      </c>
      <c r="CP13" s="46">
        <v>182735</v>
      </c>
      <c r="CQ13" s="72">
        <f t="shared" si="20"/>
        <v>5.5822365720852606E-2</v>
      </c>
      <c r="CR13" s="72">
        <f t="shared" si="21"/>
        <v>5.9269433879661805E-2</v>
      </c>
      <c r="CS13" s="71">
        <f t="shared" si="22"/>
        <v>-3.0701824180603958E-2</v>
      </c>
      <c r="CT13" s="69"/>
      <c r="CU13" s="98">
        <v>6695.3</v>
      </c>
      <c r="CV13" s="90">
        <v>274</v>
      </c>
      <c r="CW13" s="90">
        <f t="shared" si="23"/>
        <v>6969.3</v>
      </c>
      <c r="CX13" s="82">
        <f t="shared" si="82"/>
        <v>-0.34364308331781157</v>
      </c>
      <c r="CY13" s="82">
        <f t="shared" si="83"/>
        <v>-0.35651764445183093</v>
      </c>
      <c r="CZ13" s="35">
        <v>183249</v>
      </c>
      <c r="DA13" s="72">
        <f t="shared" si="24"/>
        <v>3.6536625029331672E-2</v>
      </c>
      <c r="DB13" s="72">
        <f t="shared" si="25"/>
        <v>3.8031858291177577E-2</v>
      </c>
      <c r="DC13" s="71">
        <f t="shared" si="26"/>
        <v>2.8128163734369442E-3</v>
      </c>
      <c r="DD13" s="69"/>
      <c r="DE13" s="98">
        <v>5924.8</v>
      </c>
      <c r="DF13" s="90">
        <v>1154.2</v>
      </c>
      <c r="DG13" s="90">
        <f t="shared" si="27"/>
        <v>7079</v>
      </c>
      <c r="DH13" s="82">
        <f t="shared" si="84"/>
        <v>-0.11508072827207146</v>
      </c>
      <c r="DI13" s="82">
        <f t="shared" si="85"/>
        <v>1.5740461739342518E-2</v>
      </c>
      <c r="DJ13" s="43">
        <v>183644</v>
      </c>
      <c r="DK13" s="72">
        <f t="shared" si="28"/>
        <v>3.2262420770621421E-2</v>
      </c>
      <c r="DL13" s="72">
        <f t="shared" si="29"/>
        <v>3.8547406939513404E-2</v>
      </c>
      <c r="DM13" s="71">
        <f t="shared" si="30"/>
        <v>2.155537001566175E-3</v>
      </c>
      <c r="DN13" s="69"/>
      <c r="DO13" s="98">
        <v>5901.8</v>
      </c>
      <c r="DP13" s="53">
        <v>1004.2</v>
      </c>
      <c r="DQ13" s="90">
        <f t="shared" si="31"/>
        <v>6906</v>
      </c>
      <c r="DR13" s="82">
        <f t="shared" si="86"/>
        <v>-3.8819875776397515E-3</v>
      </c>
      <c r="DS13" s="83">
        <f t="shared" si="87"/>
        <v>-2.4438480011301032E-2</v>
      </c>
      <c r="DT13" s="43">
        <v>183240</v>
      </c>
      <c r="DU13" s="72">
        <f t="shared" si="32"/>
        <v>3.220803318052827E-2</v>
      </c>
      <c r="DV13" s="72">
        <f t="shared" si="33"/>
        <v>3.7688277668631302E-2</v>
      </c>
      <c r="DW13" s="71">
        <f t="shared" si="34"/>
        <v>-2.1999085186556601E-3</v>
      </c>
      <c r="DX13" s="69"/>
      <c r="DY13" s="84">
        <v>6130</v>
      </c>
      <c r="DZ13" s="62">
        <v>433</v>
      </c>
      <c r="EA13" s="80">
        <f t="shared" si="35"/>
        <v>6563</v>
      </c>
      <c r="EB13" s="82">
        <f t="shared" si="88"/>
        <v>3.8666169643159679E-2</v>
      </c>
      <c r="EC13" s="83">
        <f t="shared" si="89"/>
        <v>-4.9666956269910224E-2</v>
      </c>
      <c r="ED13" s="43">
        <v>184156</v>
      </c>
      <c r="EE13" s="72">
        <f t="shared" si="36"/>
        <v>3.3286995807901995E-2</v>
      </c>
      <c r="EF13" s="72">
        <f t="shared" si="37"/>
        <v>3.5638263211624929E-2</v>
      </c>
      <c r="EG13" s="71">
        <f t="shared" si="38"/>
        <v>4.9989085352543112E-3</v>
      </c>
      <c r="EH13" s="71"/>
      <c r="EI13" s="84">
        <v>5114.2</v>
      </c>
      <c r="EJ13" s="62">
        <v>1004.35</v>
      </c>
      <c r="EK13" s="80">
        <f t="shared" si="39"/>
        <v>6118.55</v>
      </c>
      <c r="EL13" s="82">
        <f t="shared" si="93"/>
        <v>-0.16570962479608486</v>
      </c>
      <c r="EM13" s="83">
        <f t="shared" si="41"/>
        <v>-6.772055462440954E-2</v>
      </c>
      <c r="EN13" s="43">
        <v>186169</v>
      </c>
      <c r="EO13" s="72">
        <f t="shared" si="42"/>
        <v>2.7470738952242318E-2</v>
      </c>
      <c r="EP13" s="72">
        <f t="shared" si="43"/>
        <v>3.2865568381416889E-2</v>
      </c>
      <c r="EQ13" s="71">
        <f t="shared" si="44"/>
        <v>1.0930949846868959E-2</v>
      </c>
      <c r="ER13" s="69"/>
      <c r="ES13" s="84">
        <v>5079.1499999999996</v>
      </c>
      <c r="ET13" s="62">
        <v>1434</v>
      </c>
      <c r="EU13" s="80">
        <f t="shared" si="45"/>
        <v>6513.15</v>
      </c>
      <c r="EV13" s="82">
        <f t="shared" si="46"/>
        <v>-6.8534668178796649E-3</v>
      </c>
      <c r="EW13" s="83">
        <f t="shared" si="47"/>
        <v>6.4492404246103974E-2</v>
      </c>
      <c r="EX13" s="43">
        <v>188350</v>
      </c>
      <c r="EY13" s="72">
        <f t="shared" si="48"/>
        <v>2.6966551632598885E-2</v>
      </c>
      <c r="EZ13" s="72">
        <f t="shared" si="49"/>
        <v>3.4580037164852667E-2</v>
      </c>
      <c r="FA13" s="71">
        <f t="shared" si="50"/>
        <v>1.1715162030198368E-2</v>
      </c>
      <c r="FB13" s="69"/>
      <c r="FC13" s="84">
        <v>5887.05</v>
      </c>
      <c r="FD13" s="62">
        <v>1429.5</v>
      </c>
      <c r="FE13" s="80">
        <f t="shared" si="51"/>
        <v>7316.55</v>
      </c>
      <c r="FF13" s="82">
        <f t="shared" si="52"/>
        <v>0.15906204778358596</v>
      </c>
      <c r="FG13" s="83">
        <f t="shared" si="53"/>
        <v>0.12335045254600317</v>
      </c>
      <c r="FH13" s="43">
        <v>189236</v>
      </c>
      <c r="FI13" s="72">
        <f t="shared" si="54"/>
        <v>3.1109566890020927E-2</v>
      </c>
      <c r="FJ13" s="72">
        <f t="shared" si="55"/>
        <v>3.8663626371303557E-2</v>
      </c>
      <c r="FK13" s="71">
        <f t="shared" si="56"/>
        <v>4.7040084948234669E-3</v>
      </c>
    </row>
    <row r="14" spans="1:167">
      <c r="A14" s="70" t="s">
        <v>109</v>
      </c>
      <c r="B14" s="89">
        <v>5036</v>
      </c>
      <c r="C14" s="90">
        <v>962503</v>
      </c>
      <c r="D14" s="72">
        <f t="shared" si="57"/>
        <v>5.2321914840784915E-3</v>
      </c>
      <c r="E14" s="89">
        <v>5473</v>
      </c>
      <c r="F14" s="90">
        <v>966066</v>
      </c>
      <c r="G14" s="72">
        <f t="shared" si="58"/>
        <v>5.6652444035914734E-3</v>
      </c>
      <c r="H14" s="89">
        <v>5418</v>
      </c>
      <c r="I14" s="90">
        <v>970845</v>
      </c>
      <c r="J14" s="72">
        <f t="shared" si="59"/>
        <v>5.5807054679171235E-3</v>
      </c>
      <c r="K14" s="89">
        <v>5518</v>
      </c>
      <c r="L14" s="90">
        <v>999348</v>
      </c>
      <c r="M14" s="91">
        <f t="shared" si="60"/>
        <v>5.5216000832542817E-3</v>
      </c>
      <c r="N14" s="92">
        <v>6160</v>
      </c>
      <c r="O14" s="92">
        <v>6919</v>
      </c>
      <c r="P14" s="90">
        <v>1007941</v>
      </c>
      <c r="Q14" s="72">
        <f t="shared" si="0"/>
        <v>6.1114688260523187E-3</v>
      </c>
      <c r="R14" s="93">
        <f t="shared" si="61"/>
        <v>6.8644890921194792E-3</v>
      </c>
      <c r="S14" s="92">
        <f>6468.3+3</f>
        <v>6471.3</v>
      </c>
      <c r="T14" s="90">
        <v>6929</v>
      </c>
      <c r="U14" s="90">
        <v>1007884</v>
      </c>
      <c r="V14" s="72">
        <f t="shared" si="62"/>
        <v>6.4206793638950516E-3</v>
      </c>
      <c r="W14" s="93">
        <f t="shared" si="63"/>
        <v>6.8747990840215736E-3</v>
      </c>
      <c r="X14" s="92">
        <v>5714</v>
      </c>
      <c r="Y14" s="90">
        <v>6885</v>
      </c>
      <c r="Z14" s="90">
        <v>1007170</v>
      </c>
      <c r="AA14" s="72">
        <f t="shared" si="64"/>
        <v>5.6733222792577217E-3</v>
      </c>
      <c r="AB14" s="72">
        <f t="shared" si="65"/>
        <v>6.8359859805196743E-3</v>
      </c>
      <c r="AC14" s="72"/>
      <c r="AD14" s="89">
        <v>6488.5</v>
      </c>
      <c r="AE14" s="90">
        <v>971.8</v>
      </c>
      <c r="AF14" s="90">
        <f t="shared" si="66"/>
        <v>7460.3</v>
      </c>
      <c r="AG14" s="72">
        <f t="shared" si="1"/>
        <v>8.3558460421205544E-2</v>
      </c>
      <c r="AH14" s="89">
        <v>1012657</v>
      </c>
      <c r="AI14" s="72">
        <f t="shared" si="67"/>
        <v>6.4074015189743419E-3</v>
      </c>
      <c r="AJ14" s="72">
        <f t="shared" si="68"/>
        <v>7.367055182554409E-3</v>
      </c>
      <c r="AK14" s="94">
        <f t="shared" si="2"/>
        <v>5.4479382825143715E-3</v>
      </c>
      <c r="AL14" s="82"/>
      <c r="AM14" s="90">
        <v>6571.4</v>
      </c>
      <c r="AN14" s="90">
        <v>1456.7</v>
      </c>
      <c r="AO14" s="90">
        <f t="shared" si="69"/>
        <v>8028.0999999999995</v>
      </c>
      <c r="AP14" s="82">
        <f t="shared" si="70"/>
        <v>1.2776450643446041E-2</v>
      </c>
      <c r="AQ14" s="82">
        <f t="shared" si="3"/>
        <v>7.6109539830837805E-2</v>
      </c>
      <c r="AR14" s="89">
        <v>1014181</v>
      </c>
      <c r="AS14" s="72">
        <f t="shared" si="4"/>
        <v>6.4795140117986823E-3</v>
      </c>
      <c r="AT14" s="72">
        <f t="shared" si="5"/>
        <v>7.9158453964331809E-3</v>
      </c>
      <c r="AU14" s="71">
        <f t="shared" si="6"/>
        <v>1.5049518247540875E-3</v>
      </c>
      <c r="AV14" s="69"/>
      <c r="AW14" s="89">
        <v>6307</v>
      </c>
      <c r="AX14" s="90">
        <v>1487</v>
      </c>
      <c r="AY14" s="90">
        <f t="shared" si="71"/>
        <v>7794</v>
      </c>
      <c r="AZ14" s="82">
        <f t="shared" si="72"/>
        <v>-4.0234957543293613E-2</v>
      </c>
      <c r="BA14" s="82">
        <f t="shared" si="73"/>
        <v>-2.9160075235734415E-2</v>
      </c>
      <c r="BB14" s="89">
        <v>1005980</v>
      </c>
      <c r="BC14" s="72">
        <f t="shared" si="7"/>
        <v>6.2695083401260463E-3</v>
      </c>
      <c r="BD14" s="72">
        <f t="shared" si="8"/>
        <v>7.7476689397403525E-3</v>
      </c>
      <c r="BE14" s="71">
        <f t="shared" si="9"/>
        <v>-8.0863277856713933E-3</v>
      </c>
      <c r="BF14" s="69"/>
      <c r="BG14" s="89">
        <v>7096.9000000000005</v>
      </c>
      <c r="BH14" s="90">
        <v>1498.7</v>
      </c>
      <c r="BI14" s="90">
        <f t="shared" si="90"/>
        <v>8595.6</v>
      </c>
      <c r="BJ14" s="82">
        <f t="shared" si="74"/>
        <v>0.12524179483114009</v>
      </c>
      <c r="BK14" s="82">
        <f t="shared" si="75"/>
        <v>0.1028483448806775</v>
      </c>
      <c r="BL14" s="96">
        <v>1003658</v>
      </c>
      <c r="BM14" s="72">
        <f t="shared" si="10"/>
        <v>7.071034157053499E-3</v>
      </c>
      <c r="BN14" s="72">
        <f t="shared" si="11"/>
        <v>8.5642718934138915E-3</v>
      </c>
      <c r="BO14" s="71">
        <f t="shared" si="12"/>
        <v>-2.3081969820473568E-3</v>
      </c>
      <c r="BP14" s="69"/>
      <c r="BQ14" s="89">
        <v>7569.5</v>
      </c>
      <c r="BR14" s="90">
        <v>1403.5</v>
      </c>
      <c r="BS14" s="90">
        <f t="shared" si="91"/>
        <v>8973</v>
      </c>
      <c r="BT14" s="82">
        <f t="shared" si="76"/>
        <v>6.6592455861009661E-2</v>
      </c>
      <c r="BU14" s="82">
        <f t="shared" si="77"/>
        <v>4.3906184559542046E-2</v>
      </c>
      <c r="BV14" s="96">
        <v>999623</v>
      </c>
      <c r="BW14" s="72">
        <f t="shared" si="13"/>
        <v>7.5723547777512123E-3</v>
      </c>
      <c r="BX14" s="72">
        <f t="shared" si="14"/>
        <v>8.9763840968044954E-3</v>
      </c>
      <c r="BY14" s="71">
        <f t="shared" si="15"/>
        <v>-4.0202937654061442E-3</v>
      </c>
      <c r="BZ14" s="69"/>
      <c r="CA14" s="33">
        <v>7521.2</v>
      </c>
      <c r="CB14" s="90">
        <v>438.1</v>
      </c>
      <c r="CC14" s="90">
        <f t="shared" si="92"/>
        <v>7959.3</v>
      </c>
      <c r="CD14" s="82">
        <f t="shared" si="78"/>
        <v>-6.3808705991148925E-3</v>
      </c>
      <c r="CE14" s="82">
        <f t="shared" si="79"/>
        <v>-0.11297225008358407</v>
      </c>
      <c r="CF14" s="32">
        <v>1003771</v>
      </c>
      <c r="CG14" s="72">
        <f t="shared" si="16"/>
        <v>7.492944107769601E-3</v>
      </c>
      <c r="CH14" s="72">
        <f t="shared" si="17"/>
        <v>7.9293982392398266E-3</v>
      </c>
      <c r="CI14" s="71">
        <f t="shared" si="18"/>
        <v>4.1495643857734363E-3</v>
      </c>
      <c r="CJ14" s="69"/>
      <c r="CK14" s="33">
        <v>7269</v>
      </c>
      <c r="CL14" s="90">
        <v>215.4</v>
      </c>
      <c r="CM14" s="90">
        <f t="shared" si="19"/>
        <v>7484.4</v>
      </c>
      <c r="CN14" s="82">
        <f t="shared" si="80"/>
        <v>-3.3531883210126019E-2</v>
      </c>
      <c r="CO14" s="83">
        <f t="shared" si="81"/>
        <v>-5.966605103463879E-2</v>
      </c>
      <c r="CP14" s="46">
        <v>998029</v>
      </c>
      <c r="CQ14" s="72">
        <f t="shared" si="20"/>
        <v>7.2833554936780395E-3</v>
      </c>
      <c r="CR14" s="72">
        <f t="shared" si="21"/>
        <v>7.4991808855253703E-3</v>
      </c>
      <c r="CS14" s="71">
        <f t="shared" si="22"/>
        <v>-5.7204282650126373E-3</v>
      </c>
      <c r="CT14" s="69"/>
      <c r="CU14" s="98">
        <v>6930.2</v>
      </c>
      <c r="CV14" s="90">
        <v>29</v>
      </c>
      <c r="CW14" s="90">
        <f t="shared" si="23"/>
        <v>6959.2</v>
      </c>
      <c r="CX14" s="82">
        <f t="shared" si="82"/>
        <v>-4.6608887054615515E-2</v>
      </c>
      <c r="CY14" s="82">
        <f t="shared" si="83"/>
        <v>-7.0172625728181268E-2</v>
      </c>
      <c r="CZ14" s="35">
        <v>996144</v>
      </c>
      <c r="DA14" s="72">
        <f t="shared" si="24"/>
        <v>6.9570262933873013E-3</v>
      </c>
      <c r="DB14" s="72">
        <f t="shared" si="25"/>
        <v>6.9861385502497627E-3</v>
      </c>
      <c r="DC14" s="71">
        <f t="shared" si="26"/>
        <v>-1.8887226723872752E-3</v>
      </c>
      <c r="DD14" s="69"/>
      <c r="DE14" s="98">
        <v>6529.6</v>
      </c>
      <c r="DF14" s="90">
        <v>227.8</v>
      </c>
      <c r="DG14" s="90">
        <f t="shared" si="27"/>
        <v>6757.4000000000005</v>
      </c>
      <c r="DH14" s="82">
        <f t="shared" si="84"/>
        <v>-5.7804969553548163E-2</v>
      </c>
      <c r="DI14" s="82">
        <f t="shared" si="85"/>
        <v>-2.899758592941707E-2</v>
      </c>
      <c r="DJ14" s="43">
        <v>998250</v>
      </c>
      <c r="DK14" s="72">
        <f t="shared" si="28"/>
        <v>6.5410468319559234E-3</v>
      </c>
      <c r="DL14" s="72">
        <f t="shared" si="29"/>
        <v>6.7692461808164291E-3</v>
      </c>
      <c r="DM14" s="71">
        <f t="shared" si="30"/>
        <v>2.1141521707704908E-3</v>
      </c>
      <c r="DN14" s="69"/>
      <c r="DO14" s="98">
        <v>6363.7</v>
      </c>
      <c r="DP14" s="53">
        <v>448.93</v>
      </c>
      <c r="DQ14" s="90">
        <f t="shared" si="31"/>
        <v>6812.63</v>
      </c>
      <c r="DR14" s="82">
        <f t="shared" si="86"/>
        <v>-2.5407375643224782E-2</v>
      </c>
      <c r="DS14" s="83">
        <f t="shared" si="87"/>
        <v>8.1732619054665345E-3</v>
      </c>
      <c r="DT14" s="43">
        <v>996570</v>
      </c>
      <c r="DU14" s="72">
        <f t="shared" si="32"/>
        <v>6.3856026169762286E-3</v>
      </c>
      <c r="DV14" s="72">
        <f t="shared" si="33"/>
        <v>6.836077746671082E-3</v>
      </c>
      <c r="DW14" s="71">
        <f t="shared" si="34"/>
        <v>-1.6829451540195342E-3</v>
      </c>
      <c r="DX14" s="69"/>
      <c r="DY14" s="84">
        <v>6422</v>
      </c>
      <c r="DZ14" s="62">
        <v>470</v>
      </c>
      <c r="EA14" s="80">
        <f t="shared" si="35"/>
        <v>6892</v>
      </c>
      <c r="EB14" s="82">
        <f t="shared" si="88"/>
        <v>9.1613369580590201E-3</v>
      </c>
      <c r="EC14" s="83">
        <f t="shared" si="89"/>
        <v>1.1650419881895815E-2</v>
      </c>
      <c r="ED14" s="43">
        <v>996267</v>
      </c>
      <c r="EE14" s="72">
        <f t="shared" si="36"/>
        <v>6.4460631537529602E-3</v>
      </c>
      <c r="EF14" s="72">
        <f t="shared" si="37"/>
        <v>6.917824237880006E-3</v>
      </c>
      <c r="EG14" s="71">
        <f t="shared" si="38"/>
        <v>-3.0404286703392634E-4</v>
      </c>
      <c r="EH14" s="71"/>
      <c r="EI14" s="84">
        <v>6854.69</v>
      </c>
      <c r="EJ14" s="62">
        <v>769.6</v>
      </c>
      <c r="EK14" s="80">
        <f t="shared" si="39"/>
        <v>7624.29</v>
      </c>
      <c r="EL14" s="82">
        <f t="shared" si="93"/>
        <v>6.7376206789162188E-2</v>
      </c>
      <c r="EM14" s="83">
        <f t="shared" si="41"/>
        <v>0.10625217643644805</v>
      </c>
      <c r="EN14" s="43">
        <v>990879</v>
      </c>
      <c r="EO14" s="72">
        <f t="shared" si="42"/>
        <v>6.9177871364717583E-3</v>
      </c>
      <c r="EP14" s="72">
        <f t="shared" si="43"/>
        <v>7.6944712724762556E-3</v>
      </c>
      <c r="EQ14" s="71">
        <f t="shared" si="44"/>
        <v>-5.4081887686734578E-3</v>
      </c>
      <c r="ER14" s="69"/>
      <c r="ES14" s="84">
        <v>6811.43</v>
      </c>
      <c r="ET14" s="62">
        <v>1268.8</v>
      </c>
      <c r="EU14" s="80">
        <f t="shared" si="45"/>
        <v>8080.2300000000005</v>
      </c>
      <c r="EV14" s="82">
        <f t="shared" si="46"/>
        <v>-6.3110074999743696E-3</v>
      </c>
      <c r="EW14" s="83">
        <f t="shared" si="47"/>
        <v>5.980097818944459E-2</v>
      </c>
      <c r="EX14" s="43">
        <v>993991</v>
      </c>
      <c r="EY14" s="72">
        <f t="shared" si="48"/>
        <v>6.8526073173700774E-3</v>
      </c>
      <c r="EZ14" s="72">
        <f t="shared" si="49"/>
        <v>8.1290776274634286E-3</v>
      </c>
      <c r="FA14" s="71">
        <f t="shared" si="50"/>
        <v>3.140645830621095E-3</v>
      </c>
      <c r="FB14" s="69"/>
      <c r="FC14" s="84">
        <v>7008.63</v>
      </c>
      <c r="FD14" s="62">
        <v>989.2</v>
      </c>
      <c r="FE14" s="80">
        <f t="shared" si="51"/>
        <v>7997.83</v>
      </c>
      <c r="FF14" s="82">
        <f t="shared" si="52"/>
        <v>2.8951336209870733E-2</v>
      </c>
      <c r="FG14" s="83">
        <f t="shared" si="53"/>
        <v>-1.019772952007561E-2</v>
      </c>
      <c r="FH14" s="43">
        <v>995973</v>
      </c>
      <c r="FI14" s="72">
        <f t="shared" si="54"/>
        <v>7.0369678696109231E-3</v>
      </c>
      <c r="FJ14" s="72">
        <f t="shared" si="55"/>
        <v>8.0301674844599196E-3</v>
      </c>
      <c r="FK14" s="71">
        <f t="shared" si="56"/>
        <v>1.9939818368576779E-3</v>
      </c>
    </row>
    <row r="15" spans="1:167">
      <c r="A15" s="70" t="s">
        <v>110</v>
      </c>
      <c r="B15" s="89">
        <v>6156</v>
      </c>
      <c r="C15" s="90">
        <v>458709</v>
      </c>
      <c r="D15" s="72">
        <f t="shared" si="57"/>
        <v>1.3420272983525503E-2</v>
      </c>
      <c r="E15" s="89">
        <v>7472</v>
      </c>
      <c r="F15" s="90">
        <v>464920</v>
      </c>
      <c r="G15" s="72">
        <f t="shared" si="58"/>
        <v>1.6071582207691646E-2</v>
      </c>
      <c r="H15" s="89">
        <v>7009</v>
      </c>
      <c r="I15" s="90">
        <v>461263</v>
      </c>
      <c r="J15" s="72">
        <f t="shared" si="59"/>
        <v>1.5195235689834215E-2</v>
      </c>
      <c r="K15" s="89">
        <v>7777</v>
      </c>
      <c r="L15" s="90">
        <v>436476</v>
      </c>
      <c r="M15" s="91">
        <f t="shared" si="60"/>
        <v>1.7817703607987609E-2</v>
      </c>
      <c r="N15" s="92">
        <v>8676</v>
      </c>
      <c r="O15" s="92">
        <v>9678</v>
      </c>
      <c r="P15" s="90">
        <v>441661</v>
      </c>
      <c r="Q15" s="72">
        <f t="shared" si="0"/>
        <v>1.9644025621460802E-2</v>
      </c>
      <c r="R15" s="93">
        <f t="shared" si="61"/>
        <v>2.1912733974700054E-2</v>
      </c>
      <c r="S15" s="92">
        <v>9325.4</v>
      </c>
      <c r="T15" s="90">
        <v>10223</v>
      </c>
      <c r="U15" s="90">
        <v>438875</v>
      </c>
      <c r="V15" s="72">
        <f t="shared" si="62"/>
        <v>2.1248419253773854E-2</v>
      </c>
      <c r="W15" s="93">
        <f t="shared" si="63"/>
        <v>2.329364853318143E-2</v>
      </c>
      <c r="X15" s="92">
        <v>9512</v>
      </c>
      <c r="Y15" s="90">
        <v>10017</v>
      </c>
      <c r="Z15" s="90">
        <v>431742</v>
      </c>
      <c r="AA15" s="72">
        <f t="shared" si="64"/>
        <v>2.2031676325212742E-2</v>
      </c>
      <c r="AB15" s="72">
        <f t="shared" si="65"/>
        <v>2.3201356365607238E-2</v>
      </c>
      <c r="AC15" s="72"/>
      <c r="AD15" s="89">
        <v>8951.1</v>
      </c>
      <c r="AE15" s="90">
        <v>489</v>
      </c>
      <c r="AF15" s="90">
        <f t="shared" si="66"/>
        <v>9440.1</v>
      </c>
      <c r="AG15" s="72">
        <f t="shared" si="1"/>
        <v>-5.7592093441150009E-2</v>
      </c>
      <c r="AH15" s="89">
        <v>429672</v>
      </c>
      <c r="AI15" s="72">
        <f t="shared" si="67"/>
        <v>2.0832402390660785E-2</v>
      </c>
      <c r="AJ15" s="72">
        <f t="shared" si="68"/>
        <v>2.1970479807853435E-2</v>
      </c>
      <c r="AK15" s="94">
        <f t="shared" si="2"/>
        <v>-4.7945300665675336E-3</v>
      </c>
      <c r="AL15" s="82"/>
      <c r="AM15" s="90">
        <v>8675.6</v>
      </c>
      <c r="AN15" s="90">
        <v>2338.8000000000002</v>
      </c>
      <c r="AO15" s="90">
        <f t="shared" si="69"/>
        <v>11014.400000000001</v>
      </c>
      <c r="AP15" s="82">
        <f t="shared" si="70"/>
        <v>-3.0778340092279161E-2</v>
      </c>
      <c r="AQ15" s="82">
        <f t="shared" si="3"/>
        <v>0.16676730119384339</v>
      </c>
      <c r="AR15" s="89">
        <v>425368</v>
      </c>
      <c r="AS15" s="72">
        <f t="shared" si="4"/>
        <v>2.0395516352899136E-2</v>
      </c>
      <c r="AT15" s="72">
        <f t="shared" si="5"/>
        <v>2.5893814297267309E-2</v>
      </c>
      <c r="AU15" s="71">
        <f t="shared" si="6"/>
        <v>-1.0016943156640415E-2</v>
      </c>
      <c r="AV15" s="69"/>
      <c r="AW15" s="89">
        <v>9238.7999999999993</v>
      </c>
      <c r="AX15" s="90">
        <v>2107</v>
      </c>
      <c r="AY15" s="90">
        <f t="shared" si="71"/>
        <v>11345.8</v>
      </c>
      <c r="AZ15" s="82">
        <f t="shared" si="72"/>
        <v>6.4917700216699584E-2</v>
      </c>
      <c r="BA15" s="82">
        <f t="shared" si="73"/>
        <v>3.0087884950609909E-2</v>
      </c>
      <c r="BB15" s="89">
        <v>420014</v>
      </c>
      <c r="BC15" s="72">
        <f t="shared" si="7"/>
        <v>2.1996409643488073E-2</v>
      </c>
      <c r="BD15" s="72">
        <f t="shared" si="8"/>
        <v>2.7012909093506406E-2</v>
      </c>
      <c r="BE15" s="71">
        <f t="shared" si="9"/>
        <v>-1.2586748415489646E-2</v>
      </c>
      <c r="BF15" s="69"/>
      <c r="BG15" s="89">
        <v>10287</v>
      </c>
      <c r="BH15" s="90">
        <v>1441</v>
      </c>
      <c r="BI15" s="90">
        <f t="shared" si="90"/>
        <v>11728</v>
      </c>
      <c r="BJ15" s="82">
        <f t="shared" si="74"/>
        <v>0.11345629302506828</v>
      </c>
      <c r="BK15" s="82">
        <f t="shared" si="75"/>
        <v>3.3686474290045725E-2</v>
      </c>
      <c r="BL15" s="96">
        <v>424121</v>
      </c>
      <c r="BM15" s="72">
        <f t="shared" si="10"/>
        <v>2.4254870661910163E-2</v>
      </c>
      <c r="BN15" s="72">
        <f t="shared" si="11"/>
        <v>2.7652485965090151E-2</v>
      </c>
      <c r="BO15" s="71">
        <f t="shared" si="12"/>
        <v>9.7782454870551927E-3</v>
      </c>
      <c r="BP15" s="69"/>
      <c r="BQ15" s="89">
        <v>10415.200000000001</v>
      </c>
      <c r="BR15" s="90">
        <v>1261.3</v>
      </c>
      <c r="BS15" s="90">
        <f t="shared" si="91"/>
        <v>11676.5</v>
      </c>
      <c r="BT15" s="82">
        <f t="shared" si="76"/>
        <v>1.2462331097501772E-2</v>
      </c>
      <c r="BU15" s="82">
        <f t="shared" si="77"/>
        <v>-4.3912005457025921E-3</v>
      </c>
      <c r="BV15" s="96">
        <v>413738</v>
      </c>
      <c r="BW15" s="72">
        <f t="shared" si="13"/>
        <v>2.5173418926953774E-2</v>
      </c>
      <c r="BX15" s="72">
        <f t="shared" si="14"/>
        <v>2.8221966558546713E-2</v>
      </c>
      <c r="BY15" s="71">
        <f t="shared" si="15"/>
        <v>-2.4481221160942278E-2</v>
      </c>
      <c r="BZ15" s="69"/>
      <c r="CA15" s="33">
        <v>11039.4</v>
      </c>
      <c r="CB15" s="90">
        <v>399</v>
      </c>
      <c r="CC15" s="90">
        <f t="shared" si="92"/>
        <v>11438.4</v>
      </c>
      <c r="CD15" s="82">
        <f t="shared" si="78"/>
        <v>5.9931638374683044E-2</v>
      </c>
      <c r="CE15" s="82">
        <f t="shared" si="79"/>
        <v>-2.0391384404573318E-2</v>
      </c>
      <c r="CF15" s="32">
        <v>414587</v>
      </c>
      <c r="CG15" s="72">
        <f t="shared" si="16"/>
        <v>2.662746299329212E-2</v>
      </c>
      <c r="CH15" s="72">
        <f t="shared" si="17"/>
        <v>2.7589866541883851E-2</v>
      </c>
      <c r="CI15" s="71">
        <f t="shared" si="18"/>
        <v>2.0520232610976028E-3</v>
      </c>
      <c r="CJ15" s="69"/>
      <c r="CK15" s="33">
        <v>10630.9</v>
      </c>
      <c r="CL15" s="90">
        <v>316.60000000000002</v>
      </c>
      <c r="CM15" s="90">
        <f t="shared" si="19"/>
        <v>10947.5</v>
      </c>
      <c r="CN15" s="82">
        <f t="shared" si="80"/>
        <v>-3.7003822671522003E-2</v>
      </c>
      <c r="CO15" s="83">
        <f t="shared" si="81"/>
        <v>-4.2916841516295955E-2</v>
      </c>
      <c r="CP15" s="46">
        <v>404670</v>
      </c>
      <c r="CQ15" s="72">
        <f t="shared" si="20"/>
        <v>2.6270541428818541E-2</v>
      </c>
      <c r="CR15" s="72">
        <f t="shared" si="21"/>
        <v>2.7052907307188574E-2</v>
      </c>
      <c r="CS15" s="71">
        <f t="shared" si="22"/>
        <v>-2.3920190454596986E-2</v>
      </c>
      <c r="CT15" s="69"/>
      <c r="CU15" s="98">
        <v>9672.7000000000007</v>
      </c>
      <c r="CV15" s="90">
        <v>528</v>
      </c>
      <c r="CW15" s="90">
        <f t="shared" si="23"/>
        <v>10200.700000000001</v>
      </c>
      <c r="CX15" s="82">
        <f t="shared" si="82"/>
        <v>-9.0133478821172147E-2</v>
      </c>
      <c r="CY15" s="82">
        <f t="shared" si="83"/>
        <v>-6.82164877825987E-2</v>
      </c>
      <c r="CZ15" s="35">
        <v>398984</v>
      </c>
      <c r="DA15" s="72">
        <f t="shared" si="24"/>
        <v>2.424332805325527E-2</v>
      </c>
      <c r="DB15" s="72">
        <f t="shared" si="25"/>
        <v>2.5566689391053277E-2</v>
      </c>
      <c r="DC15" s="71">
        <f t="shared" si="26"/>
        <v>-1.4050955099216646E-2</v>
      </c>
      <c r="DD15" s="69"/>
      <c r="DE15" s="98">
        <v>9126.7999999999993</v>
      </c>
      <c r="DF15" s="90">
        <v>938.1</v>
      </c>
      <c r="DG15" s="90">
        <f t="shared" si="27"/>
        <v>10064.9</v>
      </c>
      <c r="DH15" s="82">
        <f t="shared" si="84"/>
        <v>-5.6437189202601282E-2</v>
      </c>
      <c r="DI15" s="82">
        <f t="shared" si="85"/>
        <v>-1.331281186585245E-2</v>
      </c>
      <c r="DJ15" s="43">
        <v>399497</v>
      </c>
      <c r="DK15" s="72">
        <f t="shared" si="28"/>
        <v>2.2845728503593267E-2</v>
      </c>
      <c r="DL15" s="72">
        <f t="shared" si="29"/>
        <v>2.5193931368696135E-2</v>
      </c>
      <c r="DM15" s="71">
        <f t="shared" si="30"/>
        <v>1.2857658452469273E-3</v>
      </c>
      <c r="DN15" s="69"/>
      <c r="DO15" s="98">
        <v>8330</v>
      </c>
      <c r="DP15" s="53">
        <v>670.4</v>
      </c>
      <c r="DQ15" s="90">
        <f t="shared" si="31"/>
        <v>9000.4</v>
      </c>
      <c r="DR15" s="82">
        <f t="shared" si="86"/>
        <v>-8.7303326467107784E-2</v>
      </c>
      <c r="DS15" s="83">
        <f t="shared" si="87"/>
        <v>-0.10576359427316714</v>
      </c>
      <c r="DT15" s="43">
        <v>397076</v>
      </c>
      <c r="DU15" s="72">
        <f t="shared" si="32"/>
        <v>2.0978351751302016E-2</v>
      </c>
      <c r="DV15" s="72">
        <f t="shared" si="33"/>
        <v>2.2666693529702121E-2</v>
      </c>
      <c r="DW15" s="71">
        <f t="shared" si="34"/>
        <v>-6.0601206016565835E-3</v>
      </c>
      <c r="DX15" s="69"/>
      <c r="DY15" s="84">
        <v>8639</v>
      </c>
      <c r="DZ15" s="62">
        <v>492</v>
      </c>
      <c r="EA15" s="80">
        <f t="shared" si="35"/>
        <v>9131</v>
      </c>
      <c r="EB15" s="82">
        <f t="shared" si="88"/>
        <v>3.7094837935174069E-2</v>
      </c>
      <c r="EC15" s="83">
        <f t="shared" si="89"/>
        <v>1.4510466201502197E-2</v>
      </c>
      <c r="ED15" s="43">
        <v>401685</v>
      </c>
      <c r="EE15" s="72">
        <f t="shared" si="36"/>
        <v>2.1506902174589542E-2</v>
      </c>
      <c r="EF15" s="72">
        <f t="shared" si="37"/>
        <v>2.2731742534573111E-2</v>
      </c>
      <c r="EG15" s="71">
        <f t="shared" si="38"/>
        <v>1.160734972650072E-2</v>
      </c>
      <c r="EH15" s="71"/>
      <c r="EI15" s="84">
        <v>8427.2000000000007</v>
      </c>
      <c r="EJ15" s="62">
        <v>703.3</v>
      </c>
      <c r="EK15" s="80">
        <f t="shared" si="39"/>
        <v>9130.5</v>
      </c>
      <c r="EL15" s="82">
        <f t="shared" si="93"/>
        <v>-2.4516726472971324E-2</v>
      </c>
      <c r="EM15" s="83">
        <f t="shared" si="41"/>
        <v>-5.4758514949074579E-5</v>
      </c>
      <c r="EN15" s="43">
        <v>406789</v>
      </c>
      <c r="EO15" s="72">
        <f t="shared" si="42"/>
        <v>2.0716391052855412E-2</v>
      </c>
      <c r="EP15" s="72">
        <f t="shared" si="43"/>
        <v>2.2445297193385269E-2</v>
      </c>
      <c r="EQ15" s="71">
        <f t="shared" si="44"/>
        <v>1.2706473978366132E-2</v>
      </c>
      <c r="ER15" s="69"/>
      <c r="ES15" s="84">
        <v>7698.32</v>
      </c>
      <c r="ET15" s="62">
        <v>1230.2</v>
      </c>
      <c r="EU15" s="80">
        <f t="shared" si="45"/>
        <v>8928.52</v>
      </c>
      <c r="EV15" s="82">
        <f t="shared" si="46"/>
        <v>-8.6491361306246559E-2</v>
      </c>
      <c r="EW15" s="83">
        <f t="shared" si="47"/>
        <v>-2.2121461037183019E-2</v>
      </c>
      <c r="EX15" s="43">
        <v>407949</v>
      </c>
      <c r="EY15" s="72">
        <f t="shared" si="48"/>
        <v>1.8870790221326685E-2</v>
      </c>
      <c r="EZ15" s="72">
        <f t="shared" si="49"/>
        <v>2.1886363246386192E-2</v>
      </c>
      <c r="FA15" s="71">
        <f t="shared" si="50"/>
        <v>2.8516011986558141E-3</v>
      </c>
      <c r="FB15" s="69"/>
      <c r="FC15" s="84">
        <v>8474.4500000000007</v>
      </c>
      <c r="FD15" s="62">
        <v>1665.97</v>
      </c>
      <c r="FE15" s="80">
        <f t="shared" si="51"/>
        <v>10140.42</v>
      </c>
      <c r="FF15" s="82">
        <f t="shared" si="52"/>
        <v>0.10081810057259259</v>
      </c>
      <c r="FG15" s="83">
        <f t="shared" si="53"/>
        <v>0.13573358182543127</v>
      </c>
      <c r="FH15" s="43">
        <v>406891</v>
      </c>
      <c r="FI15" s="72">
        <f t="shared" si="54"/>
        <v>2.0827322304990774E-2</v>
      </c>
      <c r="FJ15" s="72">
        <f t="shared" si="55"/>
        <v>2.4921711219958172E-2</v>
      </c>
      <c r="FK15" s="71">
        <f t="shared" si="56"/>
        <v>-2.5934614375816584E-3</v>
      </c>
    </row>
    <row r="16" spans="1:167">
      <c r="A16" s="70" t="s">
        <v>111</v>
      </c>
      <c r="B16" s="89">
        <v>11967</v>
      </c>
      <c r="C16" s="90">
        <v>471863</v>
      </c>
      <c r="D16" s="72">
        <f t="shared" si="57"/>
        <v>2.5361174747755174E-2</v>
      </c>
      <c r="E16" s="89">
        <v>16330</v>
      </c>
      <c r="F16" s="90">
        <v>475367</v>
      </c>
      <c r="G16" s="72">
        <f t="shared" si="58"/>
        <v>3.4352405615030071E-2</v>
      </c>
      <c r="H16" s="89">
        <v>17711</v>
      </c>
      <c r="I16" s="90">
        <v>477657</v>
      </c>
      <c r="J16" s="72">
        <f t="shared" si="59"/>
        <v>3.7078908086765186E-2</v>
      </c>
      <c r="K16" s="89">
        <v>19144</v>
      </c>
      <c r="L16" s="90">
        <v>472419</v>
      </c>
      <c r="M16" s="91">
        <f t="shared" si="60"/>
        <v>4.0523348976226614E-2</v>
      </c>
      <c r="N16" s="92">
        <v>17967</v>
      </c>
      <c r="O16" s="92">
        <v>19734</v>
      </c>
      <c r="P16" s="90">
        <v>477329</v>
      </c>
      <c r="Q16" s="72">
        <f t="shared" si="0"/>
        <v>3.7640704838800908E-2</v>
      </c>
      <c r="R16" s="93">
        <f t="shared" si="61"/>
        <v>4.1342554087432357E-2</v>
      </c>
      <c r="S16" s="92">
        <v>18185.3</v>
      </c>
      <c r="T16" s="90">
        <v>19506</v>
      </c>
      <c r="U16" s="90">
        <v>474041</v>
      </c>
      <c r="V16" s="72">
        <f t="shared" si="62"/>
        <v>3.8362293556886432E-2</v>
      </c>
      <c r="W16" s="93">
        <f t="shared" si="63"/>
        <v>4.1148339489622203E-2</v>
      </c>
      <c r="X16" s="92">
        <v>17544</v>
      </c>
      <c r="Y16" s="90">
        <v>19113</v>
      </c>
      <c r="Z16" s="90">
        <v>467198</v>
      </c>
      <c r="AA16" s="72">
        <f t="shared" si="64"/>
        <v>3.7551530614429E-2</v>
      </c>
      <c r="AB16" s="72">
        <f t="shared" si="65"/>
        <v>4.0909849785315859E-2</v>
      </c>
      <c r="AC16" s="72"/>
      <c r="AD16" s="89">
        <v>16664.099999999999</v>
      </c>
      <c r="AE16" s="90">
        <v>1723.3</v>
      </c>
      <c r="AF16" s="90">
        <f t="shared" si="66"/>
        <v>18387.399999999998</v>
      </c>
      <c r="AG16" s="72">
        <f t="shared" si="1"/>
        <v>-3.7963689635326855E-2</v>
      </c>
      <c r="AH16" s="89">
        <v>462412</v>
      </c>
      <c r="AI16" s="72">
        <f t="shared" si="67"/>
        <v>3.6037343321540093E-2</v>
      </c>
      <c r="AJ16" s="72">
        <f t="shared" si="68"/>
        <v>3.9764106467825223E-2</v>
      </c>
      <c r="AK16" s="94">
        <f t="shared" si="2"/>
        <v>-1.0244050702271842E-2</v>
      </c>
      <c r="AL16" s="82"/>
      <c r="AM16" s="90">
        <v>16695.599999999999</v>
      </c>
      <c r="AN16" s="90">
        <v>2844.9</v>
      </c>
      <c r="AO16" s="90">
        <f t="shared" si="69"/>
        <v>19540.5</v>
      </c>
      <c r="AP16" s="82">
        <f t="shared" si="70"/>
        <v>1.890291104830144E-3</v>
      </c>
      <c r="AQ16" s="82">
        <f t="shared" si="3"/>
        <v>6.2711421951988991E-2</v>
      </c>
      <c r="AR16" s="89">
        <v>464548</v>
      </c>
      <c r="AS16" s="72">
        <f t="shared" si="4"/>
        <v>3.5939450821013109E-2</v>
      </c>
      <c r="AT16" s="72">
        <f t="shared" si="5"/>
        <v>4.2063468145380027E-2</v>
      </c>
      <c r="AU16" s="71">
        <f t="shared" si="6"/>
        <v>4.6192572857105783E-3</v>
      </c>
      <c r="AV16" s="69"/>
      <c r="AW16" s="89">
        <v>16001</v>
      </c>
      <c r="AX16" s="90">
        <v>4484</v>
      </c>
      <c r="AY16" s="90">
        <f t="shared" si="71"/>
        <v>20485</v>
      </c>
      <c r="AZ16" s="82">
        <f t="shared" si="72"/>
        <v>-4.1603775845132765E-2</v>
      </c>
      <c r="BA16" s="82">
        <f t="shared" si="73"/>
        <v>4.833550830326757E-2</v>
      </c>
      <c r="BB16" s="89">
        <v>461187</v>
      </c>
      <c r="BC16" s="72">
        <f t="shared" si="7"/>
        <v>3.4695253769078484E-2</v>
      </c>
      <c r="BD16" s="72">
        <f t="shared" si="8"/>
        <v>4.4417990966787876E-2</v>
      </c>
      <c r="BE16" s="71">
        <f t="shared" si="9"/>
        <v>-7.2349897104282013E-3</v>
      </c>
      <c r="BF16" s="69"/>
      <c r="BG16" s="89">
        <v>17054</v>
      </c>
      <c r="BH16" s="90">
        <v>3876.5</v>
      </c>
      <c r="BI16" s="90">
        <f t="shared" si="90"/>
        <v>20930.5</v>
      </c>
      <c r="BJ16" s="82">
        <f t="shared" si="74"/>
        <v>6.5808386975814009E-2</v>
      </c>
      <c r="BK16" s="82">
        <f t="shared" si="75"/>
        <v>2.1747620209909689E-2</v>
      </c>
      <c r="BL16" s="96">
        <v>452918</v>
      </c>
      <c r="BM16" s="72">
        <f t="shared" si="10"/>
        <v>3.7653615003157302E-2</v>
      </c>
      <c r="BN16" s="72">
        <f t="shared" si="11"/>
        <v>4.6212559447847072E-2</v>
      </c>
      <c r="BO16" s="71">
        <f t="shared" si="12"/>
        <v>-1.7929820224767828E-2</v>
      </c>
      <c r="BP16" s="69"/>
      <c r="BQ16" s="89">
        <v>18365.599999999999</v>
      </c>
      <c r="BR16" s="90">
        <v>2310.6</v>
      </c>
      <c r="BS16" s="90">
        <f t="shared" si="91"/>
        <v>20676.199999999997</v>
      </c>
      <c r="BT16" s="82">
        <f t="shared" si="76"/>
        <v>7.6908643133575622E-2</v>
      </c>
      <c r="BU16" s="82">
        <f t="shared" si="77"/>
        <v>-1.2149733642292488E-2</v>
      </c>
      <c r="BV16" s="96">
        <v>446561</v>
      </c>
      <c r="BW16" s="72">
        <f t="shared" si="13"/>
        <v>4.1126744162611598E-2</v>
      </c>
      <c r="BX16" s="72">
        <f t="shared" si="14"/>
        <v>4.6300953285217467E-2</v>
      </c>
      <c r="BY16" s="71">
        <f t="shared" si="15"/>
        <v>-1.4035653252906706E-2</v>
      </c>
      <c r="BZ16" s="69"/>
      <c r="CA16" s="33">
        <v>18095.8</v>
      </c>
      <c r="CB16" s="90">
        <v>1502.4</v>
      </c>
      <c r="CC16" s="90">
        <f t="shared" si="92"/>
        <v>19598.2</v>
      </c>
      <c r="CD16" s="82">
        <f t="shared" si="78"/>
        <v>-1.4690508341682238E-2</v>
      </c>
      <c r="CE16" s="82">
        <f t="shared" si="79"/>
        <v>-5.213723991836007E-2</v>
      </c>
      <c r="CF16" s="32">
        <v>441874</v>
      </c>
      <c r="CG16" s="72">
        <f t="shared" si="16"/>
        <v>4.0952398194960556E-2</v>
      </c>
      <c r="CH16" s="72">
        <f t="shared" si="17"/>
        <v>4.4352462466676019E-2</v>
      </c>
      <c r="CI16" s="71">
        <f t="shared" si="18"/>
        <v>-1.0495766535814816E-2</v>
      </c>
      <c r="CJ16" s="69"/>
      <c r="CK16" s="33">
        <v>16881.099999999999</v>
      </c>
      <c r="CL16" s="90">
        <v>1588.2</v>
      </c>
      <c r="CM16" s="90">
        <f t="shared" si="19"/>
        <v>18469.3</v>
      </c>
      <c r="CN16" s="82">
        <f t="shared" si="80"/>
        <v>-6.7126073453508586E-2</v>
      </c>
      <c r="CO16" s="83">
        <f t="shared" si="81"/>
        <v>-5.7602228776112166E-2</v>
      </c>
      <c r="CP16" s="46">
        <v>429848</v>
      </c>
      <c r="CQ16" s="72">
        <f t="shared" si="20"/>
        <v>3.9272254378291856E-2</v>
      </c>
      <c r="CR16" s="72">
        <f t="shared" si="21"/>
        <v>4.2967048817256333E-2</v>
      </c>
      <c r="CS16" s="71">
        <f t="shared" si="22"/>
        <v>-2.7215903176018501E-2</v>
      </c>
      <c r="CT16" s="69"/>
      <c r="CU16" s="98">
        <v>17936.599999999999</v>
      </c>
      <c r="CV16" s="90">
        <v>989</v>
      </c>
      <c r="CW16" s="90">
        <f t="shared" si="23"/>
        <v>18925.599999999999</v>
      </c>
      <c r="CX16" s="82">
        <f t="shared" si="82"/>
        <v>6.252554632103359E-2</v>
      </c>
      <c r="CY16" s="82">
        <f t="shared" si="83"/>
        <v>2.4705863243328078E-2</v>
      </c>
      <c r="CZ16" s="35">
        <v>428349</v>
      </c>
      <c r="DA16" s="72">
        <f t="shared" si="24"/>
        <v>4.1873799168435082E-2</v>
      </c>
      <c r="DB16" s="72">
        <f t="shared" si="25"/>
        <v>4.4182664136019921E-2</v>
      </c>
      <c r="DC16" s="71">
        <f t="shared" si="26"/>
        <v>-3.4872792242839328E-3</v>
      </c>
      <c r="DD16" s="69"/>
      <c r="DE16" s="98">
        <v>16886.900000000001</v>
      </c>
      <c r="DF16" s="90">
        <v>819</v>
      </c>
      <c r="DG16" s="90">
        <f t="shared" si="27"/>
        <v>17705.900000000001</v>
      </c>
      <c r="DH16" s="82">
        <f t="shared" si="84"/>
        <v>-5.8522796962634904E-2</v>
      </c>
      <c r="DI16" s="82">
        <f t="shared" si="85"/>
        <v>-6.444709811049569E-2</v>
      </c>
      <c r="DJ16" s="43">
        <v>428954</v>
      </c>
      <c r="DK16" s="72">
        <f t="shared" si="28"/>
        <v>3.9367624500529198E-2</v>
      </c>
      <c r="DL16" s="72">
        <f t="shared" si="29"/>
        <v>4.1276920135958635E-2</v>
      </c>
      <c r="DM16" s="71">
        <f t="shared" si="30"/>
        <v>1.4123997021120629E-3</v>
      </c>
      <c r="DN16" s="69"/>
      <c r="DO16" s="98">
        <v>16844.900000000001</v>
      </c>
      <c r="DP16" s="53">
        <v>665.9</v>
      </c>
      <c r="DQ16" s="90">
        <f t="shared" si="31"/>
        <v>17510.800000000003</v>
      </c>
      <c r="DR16" s="82">
        <f t="shared" si="86"/>
        <v>-2.4871349981346485E-3</v>
      </c>
      <c r="DS16" s="83">
        <f t="shared" si="87"/>
        <v>-1.1018925894758161E-2</v>
      </c>
      <c r="DT16" s="43">
        <v>428021</v>
      </c>
      <c r="DU16" s="72">
        <f t="shared" si="32"/>
        <v>3.9355312005719352E-2</v>
      </c>
      <c r="DV16" s="72">
        <f t="shared" si="33"/>
        <v>4.0911076792961097E-2</v>
      </c>
      <c r="DW16" s="71">
        <f t="shared" si="34"/>
        <v>-2.1750583978701679E-3</v>
      </c>
      <c r="DX16" s="69"/>
      <c r="DY16" s="84">
        <v>16563</v>
      </c>
      <c r="DZ16" s="62">
        <v>466</v>
      </c>
      <c r="EA16" s="80">
        <f t="shared" si="35"/>
        <v>17029</v>
      </c>
      <c r="EB16" s="82">
        <f t="shared" si="88"/>
        <v>-1.6735035530041818E-2</v>
      </c>
      <c r="EC16" s="83">
        <f t="shared" si="89"/>
        <v>-2.7514448226237685E-2</v>
      </c>
      <c r="ED16" s="43">
        <v>425637</v>
      </c>
      <c r="EE16" s="72">
        <f t="shared" si="36"/>
        <v>3.8913440325911514E-2</v>
      </c>
      <c r="EF16" s="72">
        <f t="shared" si="37"/>
        <v>4.000826995773394E-2</v>
      </c>
      <c r="EG16" s="71">
        <f t="shared" si="38"/>
        <v>-5.56982017237472E-3</v>
      </c>
      <c r="EH16" s="71"/>
      <c r="EI16" s="84">
        <v>14741.1</v>
      </c>
      <c r="EJ16" s="62">
        <v>1025.25</v>
      </c>
      <c r="EK16" s="80">
        <f t="shared" si="39"/>
        <v>15766.35</v>
      </c>
      <c r="EL16" s="82">
        <f t="shared" si="93"/>
        <v>-0.10999818873392499</v>
      </c>
      <c r="EM16" s="83">
        <f t="shared" si="41"/>
        <v>-7.4147043279112076E-2</v>
      </c>
      <c r="EN16" s="43">
        <v>426755</v>
      </c>
      <c r="EO16" s="72">
        <f t="shared" si="42"/>
        <v>3.4542301789082727E-2</v>
      </c>
      <c r="EP16" s="72">
        <f t="shared" si="43"/>
        <v>3.6944734098018774E-2</v>
      </c>
      <c r="EQ16" s="71">
        <f t="shared" si="44"/>
        <v>2.6266513484495004E-3</v>
      </c>
      <c r="ER16" s="69"/>
      <c r="ES16" s="84">
        <v>14727.25</v>
      </c>
      <c r="ET16" s="62">
        <v>1428.25</v>
      </c>
      <c r="EU16" s="80">
        <f t="shared" si="45"/>
        <v>16155.5</v>
      </c>
      <c r="EV16" s="82">
        <f t="shared" si="46"/>
        <v>-9.3954996574206566E-4</v>
      </c>
      <c r="EW16" s="83">
        <f t="shared" si="47"/>
        <v>2.4682313915395739E-2</v>
      </c>
      <c r="EX16" s="43">
        <v>425426</v>
      </c>
      <c r="EY16" s="72">
        <f t="shared" si="48"/>
        <v>3.4617653834039294E-2</v>
      </c>
      <c r="EZ16" s="72">
        <f t="shared" si="49"/>
        <v>3.7974876946872078E-2</v>
      </c>
      <c r="FA16" s="71">
        <f t="shared" si="50"/>
        <v>-3.1141990134854894E-3</v>
      </c>
      <c r="FB16" s="69"/>
      <c r="FC16" s="84">
        <v>14403.35</v>
      </c>
      <c r="FD16" s="62">
        <v>853.15</v>
      </c>
      <c r="FE16" s="80">
        <f t="shared" si="51"/>
        <v>15256.5</v>
      </c>
      <c r="FF16" s="82">
        <f t="shared" si="52"/>
        <v>-2.1993243816734259E-2</v>
      </c>
      <c r="FG16" s="83">
        <f t="shared" si="53"/>
        <v>-5.5646683791897494E-2</v>
      </c>
      <c r="FH16" s="43">
        <v>423370</v>
      </c>
      <c r="FI16" s="72">
        <f t="shared" si="54"/>
        <v>3.4020714741242887E-2</v>
      </c>
      <c r="FJ16" s="72">
        <f t="shared" si="55"/>
        <v>3.6035855162151312E-2</v>
      </c>
      <c r="FK16" s="71">
        <f t="shared" si="56"/>
        <v>-4.8328028846379868E-3</v>
      </c>
    </row>
    <row r="17" spans="1:167">
      <c r="A17" s="70" t="s">
        <v>112</v>
      </c>
      <c r="B17" s="89">
        <v>6314</v>
      </c>
      <c r="C17" s="90">
        <v>610535</v>
      </c>
      <c r="D17" s="72">
        <f t="shared" si="57"/>
        <v>1.0341749449253524E-2</v>
      </c>
      <c r="E17" s="89">
        <v>7421</v>
      </c>
      <c r="F17" s="90">
        <v>611017</v>
      </c>
      <c r="G17" s="72">
        <f t="shared" si="58"/>
        <v>1.2145324925493072E-2</v>
      </c>
      <c r="H17" s="89">
        <v>9036</v>
      </c>
      <c r="I17" s="90">
        <v>609116</v>
      </c>
      <c r="J17" s="72">
        <f t="shared" si="59"/>
        <v>1.4834612783115203E-2</v>
      </c>
      <c r="K17" s="89">
        <v>11364</v>
      </c>
      <c r="L17" s="90">
        <v>604130</v>
      </c>
      <c r="M17" s="91">
        <f t="shared" si="60"/>
        <v>1.8810520914372734E-2</v>
      </c>
      <c r="N17" s="92">
        <v>12906</v>
      </c>
      <c r="O17" s="92">
        <v>16379</v>
      </c>
      <c r="P17" s="90">
        <v>609487</v>
      </c>
      <c r="Q17" s="72">
        <f t="shared" si="0"/>
        <v>2.1175185032658615E-2</v>
      </c>
      <c r="R17" s="93">
        <f t="shared" si="61"/>
        <v>2.6873419777616259E-2</v>
      </c>
      <c r="S17" s="92">
        <v>15276.1</v>
      </c>
      <c r="T17" s="90">
        <v>18692</v>
      </c>
      <c r="U17" s="90">
        <v>605827</v>
      </c>
      <c r="V17" s="72">
        <f t="shared" si="62"/>
        <v>2.5215284231306957E-2</v>
      </c>
      <c r="W17" s="93">
        <f t="shared" si="63"/>
        <v>3.085369255579563E-2</v>
      </c>
      <c r="X17" s="92">
        <v>16772</v>
      </c>
      <c r="Y17" s="90">
        <v>21151</v>
      </c>
      <c r="Z17" s="90">
        <v>598930</v>
      </c>
      <c r="AA17" s="72">
        <f t="shared" si="64"/>
        <v>2.8003272502629691E-2</v>
      </c>
      <c r="AB17" s="72">
        <f t="shared" si="65"/>
        <v>3.5314644449267858E-2</v>
      </c>
      <c r="AC17" s="72"/>
      <c r="AD17" s="89">
        <v>18648.400000000001</v>
      </c>
      <c r="AE17" s="90">
        <v>3362.1</v>
      </c>
      <c r="AF17" s="90">
        <f t="shared" si="66"/>
        <v>22010.5</v>
      </c>
      <c r="AG17" s="72">
        <f t="shared" si="1"/>
        <v>4.063637653066049E-2</v>
      </c>
      <c r="AH17" s="89">
        <v>596035</v>
      </c>
      <c r="AI17" s="72">
        <f t="shared" si="67"/>
        <v>3.1287424396218344E-2</v>
      </c>
      <c r="AJ17" s="72">
        <f t="shared" si="68"/>
        <v>3.6928200525136949E-2</v>
      </c>
      <c r="AK17" s="94">
        <f t="shared" si="2"/>
        <v>-4.8336199555874641E-3</v>
      </c>
      <c r="AL17" s="82"/>
      <c r="AM17" s="90">
        <v>20108.3</v>
      </c>
      <c r="AN17" s="90">
        <v>4903.2</v>
      </c>
      <c r="AO17" s="90">
        <f t="shared" si="69"/>
        <v>25011.5</v>
      </c>
      <c r="AP17" s="82">
        <f t="shared" si="70"/>
        <v>7.8285536560777205E-2</v>
      </c>
      <c r="AQ17" s="82">
        <f t="shared" si="3"/>
        <v>0.13634401762795029</v>
      </c>
      <c r="AR17" s="89">
        <v>595450</v>
      </c>
      <c r="AS17" s="72">
        <f t="shared" si="4"/>
        <v>3.3769921907800822E-2</v>
      </c>
      <c r="AT17" s="72">
        <f t="shared" si="5"/>
        <v>4.2004366445545387E-2</v>
      </c>
      <c r="AU17" s="71">
        <f t="shared" si="6"/>
        <v>-9.8148598656119194E-4</v>
      </c>
      <c r="AV17" s="69"/>
      <c r="AW17" s="89">
        <v>19482.099999999999</v>
      </c>
      <c r="AX17" s="90">
        <v>5974</v>
      </c>
      <c r="AY17" s="90">
        <f t="shared" si="71"/>
        <v>25456.1</v>
      </c>
      <c r="AZ17" s="82">
        <f t="shared" si="72"/>
        <v>-3.1141369484242863E-2</v>
      </c>
      <c r="BA17" s="82">
        <f t="shared" si="73"/>
        <v>1.7775823121364113E-2</v>
      </c>
      <c r="BB17" s="89">
        <v>586412</v>
      </c>
      <c r="BC17" s="72">
        <f t="shared" si="7"/>
        <v>3.3222546605458279E-2</v>
      </c>
      <c r="BD17" s="72">
        <f t="shared" si="8"/>
        <v>4.340992339856619E-2</v>
      </c>
      <c r="BE17" s="71">
        <f t="shared" si="9"/>
        <v>-1.5178436476614326E-2</v>
      </c>
      <c r="BF17" s="69"/>
      <c r="BG17" s="89">
        <v>22821.7</v>
      </c>
      <c r="BH17" s="90">
        <v>3964.6</v>
      </c>
      <c r="BI17" s="90">
        <f t="shared" si="90"/>
        <v>26786.3</v>
      </c>
      <c r="BJ17" s="82">
        <f t="shared" si="74"/>
        <v>0.17141889221387852</v>
      </c>
      <c r="BK17" s="82">
        <f t="shared" si="75"/>
        <v>5.2254665875762621E-2</v>
      </c>
      <c r="BL17" s="96">
        <v>572459</v>
      </c>
      <c r="BM17" s="72">
        <f t="shared" si="10"/>
        <v>3.9866086479555744E-2</v>
      </c>
      <c r="BN17" s="72">
        <f t="shared" si="11"/>
        <v>4.6791647960814663E-2</v>
      </c>
      <c r="BO17" s="71">
        <f t="shared" si="12"/>
        <v>-2.379385142186722E-2</v>
      </c>
      <c r="BP17" s="69"/>
      <c r="BQ17" s="89">
        <v>24010.799999999999</v>
      </c>
      <c r="BR17" s="90">
        <v>3282.3</v>
      </c>
      <c r="BS17" s="90">
        <f t="shared" si="91"/>
        <v>27293.1</v>
      </c>
      <c r="BT17" s="82">
        <f t="shared" si="76"/>
        <v>5.2103918638839286E-2</v>
      </c>
      <c r="BU17" s="82">
        <f t="shared" si="77"/>
        <v>1.8920119613384426E-2</v>
      </c>
      <c r="BV17" s="96">
        <v>568305</v>
      </c>
      <c r="BW17" s="72">
        <f t="shared" si="13"/>
        <v>4.2249848232903106E-2</v>
      </c>
      <c r="BX17" s="72">
        <f t="shared" si="14"/>
        <v>4.8025444083722647E-2</v>
      </c>
      <c r="BY17" s="71">
        <f t="shared" si="15"/>
        <v>-7.2564148698858787E-3</v>
      </c>
      <c r="BZ17" s="69"/>
      <c r="CA17" s="33">
        <v>23614.5</v>
      </c>
      <c r="CB17" s="90">
        <v>2289</v>
      </c>
      <c r="CC17" s="90">
        <f t="shared" si="92"/>
        <v>25903.5</v>
      </c>
      <c r="CD17" s="82">
        <f t="shared" si="78"/>
        <v>-1.6505072717277195E-2</v>
      </c>
      <c r="CE17" s="82">
        <f t="shared" si="79"/>
        <v>-5.0913967266451907E-2</v>
      </c>
      <c r="CF17" s="32">
        <v>555972</v>
      </c>
      <c r="CG17" s="72">
        <f t="shared" si="16"/>
        <v>4.2474261293734217E-2</v>
      </c>
      <c r="CH17" s="72">
        <f t="shared" si="17"/>
        <v>4.6591375105221128E-2</v>
      </c>
      <c r="CI17" s="71">
        <f t="shared" si="18"/>
        <v>-2.1701375141869244E-2</v>
      </c>
      <c r="CJ17" s="69"/>
      <c r="CK17" s="33">
        <v>22891.1</v>
      </c>
      <c r="CL17" s="90">
        <v>1441.4</v>
      </c>
      <c r="CM17" s="90">
        <f t="shared" si="19"/>
        <v>24332.5</v>
      </c>
      <c r="CN17" s="82">
        <f t="shared" si="80"/>
        <v>-3.0633720807131275E-2</v>
      </c>
      <c r="CO17" s="83">
        <f t="shared" si="81"/>
        <v>-6.0648174957052138E-2</v>
      </c>
      <c r="CP17" s="46">
        <v>548806</v>
      </c>
      <c r="CQ17" s="72">
        <f t="shared" si="20"/>
        <v>4.17107320255245E-2</v>
      </c>
      <c r="CR17" s="72">
        <f t="shared" si="21"/>
        <v>4.4337161036869133E-2</v>
      </c>
      <c r="CS17" s="71">
        <f t="shared" si="22"/>
        <v>-1.2889138301928874E-2</v>
      </c>
      <c r="CT17" s="69"/>
      <c r="CU17" s="98">
        <v>19639</v>
      </c>
      <c r="CV17" s="90">
        <v>1644</v>
      </c>
      <c r="CW17" s="90">
        <f t="shared" si="23"/>
        <v>21283</v>
      </c>
      <c r="CX17" s="82">
        <f t="shared" si="82"/>
        <v>-0.1420683147598848</v>
      </c>
      <c r="CY17" s="82">
        <f t="shared" si="83"/>
        <v>-0.12532620980170553</v>
      </c>
      <c r="CZ17" s="35">
        <v>535631</v>
      </c>
      <c r="DA17" s="72">
        <f t="shared" si="24"/>
        <v>3.666516687794396E-2</v>
      </c>
      <c r="DB17" s="72">
        <f t="shared" si="25"/>
        <v>3.9734444048234702E-2</v>
      </c>
      <c r="DC17" s="71">
        <f t="shared" si="26"/>
        <v>-2.4006661734747799E-2</v>
      </c>
      <c r="DD17" s="69"/>
      <c r="DE17" s="98">
        <v>19660.7</v>
      </c>
      <c r="DF17" s="90">
        <v>1894.1</v>
      </c>
      <c r="DG17" s="90">
        <f t="shared" si="27"/>
        <v>21554.799999999999</v>
      </c>
      <c r="DH17" s="82">
        <f t="shared" si="84"/>
        <v>1.1049442435969615E-3</v>
      </c>
      <c r="DI17" s="82">
        <f t="shared" si="85"/>
        <v>1.2770756002443231E-2</v>
      </c>
      <c r="DJ17" s="43">
        <v>539025</v>
      </c>
      <c r="DK17" s="72">
        <f t="shared" si="28"/>
        <v>3.6474560549139654E-2</v>
      </c>
      <c r="DL17" s="72">
        <f t="shared" si="29"/>
        <v>3.9988497750568154E-2</v>
      </c>
      <c r="DM17" s="71">
        <f t="shared" si="30"/>
        <v>6.336451773702418E-3</v>
      </c>
      <c r="DN17" s="69"/>
      <c r="DO17" s="98">
        <v>18477.599999999999</v>
      </c>
      <c r="DP17" s="53">
        <v>1706.9</v>
      </c>
      <c r="DQ17" s="90">
        <f t="shared" si="31"/>
        <v>20184.5</v>
      </c>
      <c r="DR17" s="82">
        <f t="shared" si="86"/>
        <v>-6.0175883869852148E-2</v>
      </c>
      <c r="DS17" s="83">
        <f t="shared" si="87"/>
        <v>-6.3572846883292788E-2</v>
      </c>
      <c r="DT17" s="43">
        <v>535829</v>
      </c>
      <c r="DU17" s="72">
        <f t="shared" si="32"/>
        <v>3.4484135797054657E-2</v>
      </c>
      <c r="DV17" s="72">
        <f t="shared" si="33"/>
        <v>3.7669667001972641E-2</v>
      </c>
      <c r="DW17" s="71">
        <f t="shared" si="34"/>
        <v>-5.9292240619637305E-3</v>
      </c>
      <c r="DX17" s="69"/>
      <c r="DY17" s="84">
        <v>18645</v>
      </c>
      <c r="DZ17" s="62">
        <v>1315</v>
      </c>
      <c r="EA17" s="80">
        <f t="shared" si="35"/>
        <v>19960</v>
      </c>
      <c r="EB17" s="82">
        <f t="shared" si="88"/>
        <v>9.0596181322250436E-3</v>
      </c>
      <c r="EC17" s="83">
        <f t="shared" si="89"/>
        <v>-1.1122395897842403E-2</v>
      </c>
      <c r="ED17" s="43">
        <v>536026</v>
      </c>
      <c r="EE17" s="72">
        <f t="shared" si="36"/>
        <v>3.4783760489230001E-2</v>
      </c>
      <c r="EF17" s="72">
        <f t="shared" si="37"/>
        <v>3.7236999697775851E-2</v>
      </c>
      <c r="EG17" s="71">
        <f t="shared" si="38"/>
        <v>3.6765460622698661E-4</v>
      </c>
      <c r="EH17" s="71"/>
      <c r="EI17" s="84">
        <v>17368.900000000001</v>
      </c>
      <c r="EJ17" s="62">
        <v>1253.5</v>
      </c>
      <c r="EK17" s="80">
        <f t="shared" si="39"/>
        <v>18622.400000000001</v>
      </c>
      <c r="EL17" s="82">
        <f t="shared" si="93"/>
        <v>-6.8441941539286594E-2</v>
      </c>
      <c r="EM17" s="83">
        <f t="shared" si="41"/>
        <v>-6.7014028056112146E-2</v>
      </c>
      <c r="EN17" s="43">
        <v>538194</v>
      </c>
      <c r="EO17" s="72">
        <f t="shared" si="42"/>
        <v>3.2272563425084638E-2</v>
      </c>
      <c r="EP17" s="72">
        <f t="shared" si="43"/>
        <v>3.4601649219426454E-2</v>
      </c>
      <c r="EQ17" s="71">
        <f t="shared" si="44"/>
        <v>4.0445799270930885E-3</v>
      </c>
      <c r="ER17" s="69"/>
      <c r="ES17" s="84">
        <v>17931.2</v>
      </c>
      <c r="ET17" s="62">
        <v>1534.7</v>
      </c>
      <c r="EU17" s="80">
        <f t="shared" si="45"/>
        <v>19465.900000000001</v>
      </c>
      <c r="EV17" s="82">
        <f t="shared" si="46"/>
        <v>3.2373955748492951E-2</v>
      </c>
      <c r="EW17" s="83">
        <f t="shared" si="47"/>
        <v>4.5294913652375632E-2</v>
      </c>
      <c r="EX17" s="43">
        <v>538972</v>
      </c>
      <c r="EY17" s="72">
        <f t="shared" si="48"/>
        <v>3.3269260740817708E-2</v>
      </c>
      <c r="EZ17" s="72">
        <f t="shared" si="49"/>
        <v>3.6116718493725095E-2</v>
      </c>
      <c r="FA17" s="71">
        <f t="shared" si="50"/>
        <v>1.4455753873138682E-3</v>
      </c>
      <c r="FB17" s="69"/>
      <c r="FC17" s="84">
        <v>16986.099999999999</v>
      </c>
      <c r="FD17" s="62">
        <v>1453.7</v>
      </c>
      <c r="FE17" s="80">
        <f t="shared" si="51"/>
        <v>18439.8</v>
      </c>
      <c r="FF17" s="82">
        <f t="shared" si="52"/>
        <v>-5.2707013473721899E-2</v>
      </c>
      <c r="FG17" s="83">
        <f t="shared" si="53"/>
        <v>-5.2712692451928868E-2</v>
      </c>
      <c r="FH17" s="43">
        <v>515249</v>
      </c>
      <c r="FI17" s="72">
        <f t="shared" si="54"/>
        <v>3.2966779168906682E-2</v>
      </c>
      <c r="FJ17" s="72">
        <f t="shared" si="55"/>
        <v>3.578813350438332E-2</v>
      </c>
      <c r="FK17" s="71">
        <f t="shared" si="56"/>
        <v>-4.4015273520702371E-2</v>
      </c>
    </row>
    <row r="18" spans="1:167">
      <c r="A18" s="70" t="s">
        <v>113</v>
      </c>
      <c r="B18" s="89">
        <v>14174</v>
      </c>
      <c r="C18" s="90">
        <v>757400</v>
      </c>
      <c r="D18" s="72">
        <f t="shared" si="57"/>
        <v>1.8714021653023501E-2</v>
      </c>
      <c r="E18" s="89">
        <v>16504</v>
      </c>
      <c r="F18" s="90">
        <v>762367</v>
      </c>
      <c r="G18" s="72">
        <f t="shared" si="58"/>
        <v>2.1648366206826895E-2</v>
      </c>
      <c r="H18" s="89">
        <v>18385</v>
      </c>
      <c r="I18" s="90">
        <v>763304</v>
      </c>
      <c r="J18" s="72">
        <f t="shared" si="59"/>
        <v>2.4086078416987202E-2</v>
      </c>
      <c r="K18" s="89">
        <v>32273</v>
      </c>
      <c r="L18" s="90">
        <v>771249</v>
      </c>
      <c r="M18" s="91">
        <f t="shared" si="60"/>
        <v>4.1845110982315699E-2</v>
      </c>
      <c r="N18" s="92">
        <v>45572</v>
      </c>
      <c r="O18" s="92">
        <v>50786</v>
      </c>
      <c r="P18" s="90">
        <v>771260</v>
      </c>
      <c r="Q18" s="72">
        <f t="shared" si="0"/>
        <v>5.9087726577289112E-2</v>
      </c>
      <c r="R18" s="93">
        <f t="shared" si="61"/>
        <v>6.5848092731374638E-2</v>
      </c>
      <c r="S18" s="92">
        <v>48125.7</v>
      </c>
      <c r="T18" s="90">
        <v>52993</v>
      </c>
      <c r="U18" s="90">
        <v>771873</v>
      </c>
      <c r="V18" s="72">
        <f t="shared" si="62"/>
        <v>6.2349246572946583E-2</v>
      </c>
      <c r="W18" s="93">
        <f t="shared" si="63"/>
        <v>6.8655076677121757E-2</v>
      </c>
      <c r="X18" s="92">
        <v>49475</v>
      </c>
      <c r="Y18" s="90">
        <v>56454</v>
      </c>
      <c r="Z18" s="90">
        <v>773687</v>
      </c>
      <c r="AA18" s="72">
        <f t="shared" si="64"/>
        <v>6.39470483541794E-2</v>
      </c>
      <c r="AB18" s="72">
        <f t="shared" si="65"/>
        <v>7.2967492021967534E-2</v>
      </c>
      <c r="AC18" s="72"/>
      <c r="AD18" s="89">
        <v>51301.8</v>
      </c>
      <c r="AE18" s="90">
        <v>8193.7000000000007</v>
      </c>
      <c r="AF18" s="90">
        <f t="shared" si="66"/>
        <v>59495.5</v>
      </c>
      <c r="AG18" s="72">
        <f t="shared" si="1"/>
        <v>5.3875721826619906E-2</v>
      </c>
      <c r="AH18" s="89">
        <v>771824</v>
      </c>
      <c r="AI18" s="72">
        <f t="shared" si="67"/>
        <v>6.6468262194489938E-2</v>
      </c>
      <c r="AJ18" s="72">
        <f t="shared" si="68"/>
        <v>7.7084283463587547E-2</v>
      </c>
      <c r="AK18" s="94">
        <f t="shared" si="2"/>
        <v>-2.4079505019471699E-3</v>
      </c>
      <c r="AL18" s="82"/>
      <c r="AM18" s="90">
        <v>53888.6</v>
      </c>
      <c r="AN18" s="90">
        <v>12128.5</v>
      </c>
      <c r="AO18" s="90">
        <f t="shared" si="69"/>
        <v>66017.100000000006</v>
      </c>
      <c r="AP18" s="82">
        <f t="shared" si="70"/>
        <v>5.0423182032599156E-2</v>
      </c>
      <c r="AQ18" s="82">
        <f t="shared" si="3"/>
        <v>0.10961501290013541</v>
      </c>
      <c r="AR18" s="89">
        <v>768512</v>
      </c>
      <c r="AS18" s="72">
        <f t="shared" si="4"/>
        <v>7.0120700782811463E-2</v>
      </c>
      <c r="AT18" s="72">
        <f t="shared" si="5"/>
        <v>8.5902497293471033E-2</v>
      </c>
      <c r="AU18" s="71">
        <f t="shared" si="6"/>
        <v>-4.2911337299695266E-3</v>
      </c>
      <c r="AV18" s="69"/>
      <c r="AW18" s="89">
        <v>54967.4</v>
      </c>
      <c r="AX18" s="90">
        <v>12186</v>
      </c>
      <c r="AY18" s="90">
        <f t="shared" si="71"/>
        <v>67153.399999999994</v>
      </c>
      <c r="AZ18" s="82">
        <f t="shared" si="72"/>
        <v>2.0019076390925036E-2</v>
      </c>
      <c r="BA18" s="82">
        <f t="shared" si="73"/>
        <v>1.7212207140271055E-2</v>
      </c>
      <c r="BB18" s="89">
        <v>762279</v>
      </c>
      <c r="BC18" s="72">
        <f t="shared" si="7"/>
        <v>7.2109293316489104E-2</v>
      </c>
      <c r="BD18" s="72">
        <f t="shared" si="8"/>
        <v>8.8095566059146313E-2</v>
      </c>
      <c r="BE18" s="71">
        <f t="shared" si="9"/>
        <v>-8.1104784310459688E-3</v>
      </c>
      <c r="BF18" s="69"/>
      <c r="BG18" s="89">
        <v>58994.900000000009</v>
      </c>
      <c r="BH18" s="90">
        <v>13796.1</v>
      </c>
      <c r="BI18" s="90">
        <f t="shared" si="90"/>
        <v>72791.000000000015</v>
      </c>
      <c r="BJ18" s="82">
        <f t="shared" si="74"/>
        <v>7.3270702270800639E-2</v>
      </c>
      <c r="BK18" s="82">
        <f t="shared" si="75"/>
        <v>8.3951073214461533E-2</v>
      </c>
      <c r="BL18" s="96">
        <v>750612</v>
      </c>
      <c r="BM18" s="72">
        <f t="shared" si="10"/>
        <v>7.8595732548906769E-2</v>
      </c>
      <c r="BN18" s="72">
        <f t="shared" si="11"/>
        <v>9.6975534630408269E-2</v>
      </c>
      <c r="BO18" s="71">
        <f t="shared" si="12"/>
        <v>-1.5305419669176246E-2</v>
      </c>
      <c r="BP18" s="69"/>
      <c r="BQ18" s="89">
        <v>61645.3</v>
      </c>
      <c r="BR18" s="90">
        <v>12974.1</v>
      </c>
      <c r="BS18" s="90">
        <f t="shared" si="91"/>
        <v>74619.400000000009</v>
      </c>
      <c r="BT18" s="82">
        <f t="shared" si="76"/>
        <v>4.4925917325056804E-2</v>
      </c>
      <c r="BU18" s="82">
        <f t="shared" si="77"/>
        <v>2.5118489923204708E-2</v>
      </c>
      <c r="BV18" s="96">
        <v>747378</v>
      </c>
      <c r="BW18" s="72">
        <f t="shared" si="13"/>
        <v>8.2482090722499193E-2</v>
      </c>
      <c r="BX18" s="72">
        <f t="shared" si="14"/>
        <v>9.9841579495248731E-2</v>
      </c>
      <c r="BY18" s="71">
        <f t="shared" si="15"/>
        <v>-4.308484276830107E-3</v>
      </c>
      <c r="BZ18" s="69"/>
      <c r="CA18" s="33">
        <v>65822.5</v>
      </c>
      <c r="CB18" s="90">
        <v>7648.2</v>
      </c>
      <c r="CC18" s="90">
        <f t="shared" si="92"/>
        <v>73470.7</v>
      </c>
      <c r="CD18" s="82">
        <f t="shared" si="78"/>
        <v>6.7761856946109381E-2</v>
      </c>
      <c r="CE18" s="82">
        <f t="shared" si="79"/>
        <v>-1.5394120027767732E-2</v>
      </c>
      <c r="CF18" s="32">
        <v>740319</v>
      </c>
      <c r="CG18" s="72">
        <f t="shared" si="16"/>
        <v>8.8910996475843523E-2</v>
      </c>
      <c r="CH18" s="72">
        <f t="shared" si="17"/>
        <v>9.9241948403323427E-2</v>
      </c>
      <c r="CI18" s="71">
        <f t="shared" si="18"/>
        <v>-9.4450197891829835E-3</v>
      </c>
      <c r="CJ18" s="69"/>
      <c r="CK18" s="33">
        <v>63741.5</v>
      </c>
      <c r="CL18" s="90">
        <v>7252.3</v>
      </c>
      <c r="CM18" s="90">
        <f t="shared" si="19"/>
        <v>70993.8</v>
      </c>
      <c r="CN18" s="82">
        <f t="shared" si="80"/>
        <v>-3.1615329104789397E-2</v>
      </c>
      <c r="CO18" s="83">
        <f t="shared" si="81"/>
        <v>-3.3712758963777317E-2</v>
      </c>
      <c r="CP18" s="46">
        <v>740006</v>
      </c>
      <c r="CQ18" s="72">
        <f t="shared" si="20"/>
        <v>8.6136463758401963E-2</v>
      </c>
      <c r="CR18" s="72">
        <f t="shared" si="21"/>
        <v>9.5936789701705119E-2</v>
      </c>
      <c r="CS18" s="71">
        <f t="shared" si="22"/>
        <v>-4.2279071589409431E-4</v>
      </c>
      <c r="CT18" s="69"/>
      <c r="CU18" s="98">
        <v>60389.8</v>
      </c>
      <c r="CV18" s="90">
        <v>5874</v>
      </c>
      <c r="CW18" s="90">
        <f t="shared" si="23"/>
        <v>66263.8</v>
      </c>
      <c r="CX18" s="82">
        <f t="shared" si="82"/>
        <v>-5.2582697300816536E-2</v>
      </c>
      <c r="CY18" s="82">
        <f t="shared" si="83"/>
        <v>-6.6625536314438724E-2</v>
      </c>
      <c r="CZ18" s="35">
        <v>733067</v>
      </c>
      <c r="DA18" s="72">
        <f t="shared" si="24"/>
        <v>8.2379646062365378E-2</v>
      </c>
      <c r="DB18" s="72">
        <f t="shared" si="25"/>
        <v>9.0392556205640143E-2</v>
      </c>
      <c r="DC18" s="71">
        <f t="shared" si="26"/>
        <v>-9.3769509976946129E-3</v>
      </c>
      <c r="DD18" s="69"/>
      <c r="DE18" s="98">
        <v>57066.2</v>
      </c>
      <c r="DF18" s="90">
        <v>4442.8</v>
      </c>
      <c r="DG18" s="90">
        <f t="shared" si="27"/>
        <v>61509</v>
      </c>
      <c r="DH18" s="82">
        <f t="shared" si="84"/>
        <v>-5.5035784188720703E-2</v>
      </c>
      <c r="DI18" s="82">
        <f t="shared" si="85"/>
        <v>-7.1755619206867141E-2</v>
      </c>
      <c r="DJ18" s="43">
        <v>736356</v>
      </c>
      <c r="DK18" s="72">
        <f t="shared" si="28"/>
        <v>7.7498112326103125E-2</v>
      </c>
      <c r="DL18" s="72">
        <f t="shared" si="29"/>
        <v>8.3531606994442911E-2</v>
      </c>
      <c r="DM18" s="71">
        <f t="shared" si="30"/>
        <v>4.4866294622456062E-3</v>
      </c>
      <c r="DN18" s="69"/>
      <c r="DO18" s="98">
        <v>52393</v>
      </c>
      <c r="DP18" s="53">
        <v>4022.03</v>
      </c>
      <c r="DQ18" s="90">
        <f t="shared" si="31"/>
        <v>56415.03</v>
      </c>
      <c r="DR18" s="82">
        <f t="shared" si="86"/>
        <v>-8.1890856584107538E-2</v>
      </c>
      <c r="DS18" s="83">
        <f t="shared" si="87"/>
        <v>-8.2816660976442497E-2</v>
      </c>
      <c r="DT18" s="43">
        <v>735886</v>
      </c>
      <c r="DU18" s="72">
        <f t="shared" si="32"/>
        <v>7.1197169126739734E-2</v>
      </c>
      <c r="DV18" s="72">
        <f t="shared" si="33"/>
        <v>7.6662730368562526E-2</v>
      </c>
      <c r="DW18" s="71">
        <f t="shared" si="34"/>
        <v>-6.382782241198551E-4</v>
      </c>
      <c r="DX18" s="69"/>
      <c r="DY18" s="84">
        <v>52017</v>
      </c>
      <c r="DZ18" s="62">
        <v>3013</v>
      </c>
      <c r="EA18" s="80">
        <f t="shared" si="35"/>
        <v>55030</v>
      </c>
      <c r="EB18" s="82">
        <f t="shared" si="88"/>
        <v>-7.1765312160021379E-3</v>
      </c>
      <c r="EC18" s="83">
        <f t="shared" si="89"/>
        <v>-2.4550726995979596E-2</v>
      </c>
      <c r="ED18" s="43">
        <v>732336</v>
      </c>
      <c r="EE18" s="72">
        <f t="shared" si="36"/>
        <v>7.1028871993183459E-2</v>
      </c>
      <c r="EF18" s="72">
        <f t="shared" si="37"/>
        <v>7.5143103711957357E-2</v>
      </c>
      <c r="EG18" s="71">
        <f t="shared" si="38"/>
        <v>-4.82411677895761E-3</v>
      </c>
      <c r="EH18" s="71"/>
      <c r="EI18" s="84">
        <v>51589.771000000001</v>
      </c>
      <c r="EJ18" s="62">
        <v>2843.6</v>
      </c>
      <c r="EK18" s="80">
        <f t="shared" si="39"/>
        <v>54433.370999999999</v>
      </c>
      <c r="EL18" s="82">
        <f t="shared" si="93"/>
        <v>-8.2132572043754799E-3</v>
      </c>
      <c r="EM18" s="83">
        <f t="shared" si="41"/>
        <v>-1.0841886243866996E-2</v>
      </c>
      <c r="EN18" s="43"/>
      <c r="EO18" s="72" t="s">
        <v>12</v>
      </c>
      <c r="EP18" s="72"/>
      <c r="EQ18" s="71" t="s">
        <v>12</v>
      </c>
      <c r="ER18" s="69"/>
      <c r="ES18" s="84">
        <v>0</v>
      </c>
      <c r="ET18" s="62"/>
      <c r="EU18" s="80">
        <f t="shared" si="45"/>
        <v>0</v>
      </c>
      <c r="EV18" s="82"/>
      <c r="EW18" s="83"/>
      <c r="EX18" s="43"/>
      <c r="EY18" s="72"/>
      <c r="EZ18" s="72"/>
      <c r="FA18" s="71"/>
      <c r="FB18" s="69"/>
      <c r="FC18" s="84">
        <v>0</v>
      </c>
      <c r="FD18" s="62">
        <v>0</v>
      </c>
      <c r="FE18" s="80">
        <f t="shared" si="51"/>
        <v>0</v>
      </c>
      <c r="FF18" s="82"/>
      <c r="FG18" s="83"/>
      <c r="FH18" s="43">
        <v>0</v>
      </c>
      <c r="FI18" s="72">
        <f t="shared" si="54"/>
        <v>0</v>
      </c>
      <c r="FJ18" s="72">
        <f t="shared" si="55"/>
        <v>0</v>
      </c>
      <c r="FK18" s="71"/>
    </row>
    <row r="19" spans="1:167">
      <c r="A19" s="70" t="s">
        <v>114</v>
      </c>
      <c r="B19" s="89">
        <v>9941</v>
      </c>
      <c r="C19" s="90">
        <v>881792</v>
      </c>
      <c r="D19" s="72">
        <f t="shared" si="57"/>
        <v>1.1273633691392074E-2</v>
      </c>
      <c r="E19" s="89">
        <v>11616</v>
      </c>
      <c r="F19" s="90">
        <v>885300</v>
      </c>
      <c r="G19" s="72">
        <f t="shared" si="58"/>
        <v>1.31209759403592E-2</v>
      </c>
      <c r="H19" s="89">
        <v>13340</v>
      </c>
      <c r="I19" s="90">
        <v>887724</v>
      </c>
      <c r="J19" s="72">
        <f t="shared" si="59"/>
        <v>1.5027193136605521E-2</v>
      </c>
      <c r="K19" s="89">
        <v>18960</v>
      </c>
      <c r="L19" s="90">
        <v>888397</v>
      </c>
      <c r="M19" s="91">
        <f t="shared" si="60"/>
        <v>2.1341810024122099E-2</v>
      </c>
      <c r="N19" s="92">
        <v>26721</v>
      </c>
      <c r="O19" s="92">
        <v>37850</v>
      </c>
      <c r="P19" s="90">
        <v>895847</v>
      </c>
      <c r="Q19" s="72">
        <f t="shared" si="0"/>
        <v>2.9827637978360143E-2</v>
      </c>
      <c r="R19" s="93">
        <f t="shared" si="61"/>
        <v>4.22505182246522E-2</v>
      </c>
      <c r="S19" s="92">
        <v>33318</v>
      </c>
      <c r="T19" s="90">
        <v>41664</v>
      </c>
      <c r="U19" s="90">
        <v>894881</v>
      </c>
      <c r="V19" s="72">
        <f t="shared" si="62"/>
        <v>3.7231766011346763E-2</v>
      </c>
      <c r="W19" s="93">
        <f t="shared" si="63"/>
        <v>4.6558145719933712E-2</v>
      </c>
      <c r="X19" s="92">
        <v>36981</v>
      </c>
      <c r="Y19" s="90">
        <v>44902</v>
      </c>
      <c r="Z19" s="90">
        <v>896949</v>
      </c>
      <c r="AA19" s="72">
        <f t="shared" si="64"/>
        <v>4.1229768916627364E-2</v>
      </c>
      <c r="AB19" s="72">
        <f t="shared" si="65"/>
        <v>5.0060817281696063E-2</v>
      </c>
      <c r="AC19" s="72"/>
      <c r="AD19" s="89">
        <v>40216.699999999997</v>
      </c>
      <c r="AE19" s="90">
        <v>6870.3</v>
      </c>
      <c r="AF19" s="90">
        <f t="shared" si="66"/>
        <v>47087</v>
      </c>
      <c r="AG19" s="72">
        <f t="shared" si="1"/>
        <v>4.8661529553249296E-2</v>
      </c>
      <c r="AH19" s="89">
        <v>897261</v>
      </c>
      <c r="AI19" s="72">
        <f t="shared" si="67"/>
        <v>4.4821629380971645E-2</v>
      </c>
      <c r="AJ19" s="72">
        <f t="shared" si="68"/>
        <v>5.2478598757775052E-2</v>
      </c>
      <c r="AK19" s="94">
        <f t="shared" si="2"/>
        <v>3.4784586414612201E-4</v>
      </c>
      <c r="AL19" s="82"/>
      <c r="AM19" s="90">
        <v>42887.199999999997</v>
      </c>
      <c r="AN19" s="90">
        <v>12967.5</v>
      </c>
      <c r="AO19" s="90">
        <f t="shared" si="69"/>
        <v>55854.7</v>
      </c>
      <c r="AP19" s="82">
        <f t="shared" si="70"/>
        <v>6.6402763031278053E-2</v>
      </c>
      <c r="AQ19" s="82">
        <f t="shared" si="3"/>
        <v>0.18620213647078807</v>
      </c>
      <c r="AR19" s="89">
        <v>890092</v>
      </c>
      <c r="AS19" s="72">
        <f t="shared" si="4"/>
        <v>4.8182884465875438E-2</v>
      </c>
      <c r="AT19" s="72">
        <f t="shared" si="5"/>
        <v>6.2751603205061943E-2</v>
      </c>
      <c r="AU19" s="71">
        <f t="shared" si="6"/>
        <v>-7.9898713975086397E-3</v>
      </c>
      <c r="AV19" s="69"/>
      <c r="AW19" s="89">
        <v>43761.1</v>
      </c>
      <c r="AX19" s="90">
        <v>23648</v>
      </c>
      <c r="AY19" s="90">
        <f t="shared" si="71"/>
        <v>67409.100000000006</v>
      </c>
      <c r="AZ19" s="82">
        <f t="shared" si="72"/>
        <v>2.0376709134660262E-2</v>
      </c>
      <c r="BA19" s="82">
        <f t="shared" si="73"/>
        <v>0.2068653130354296</v>
      </c>
      <c r="BB19" s="89">
        <v>886954</v>
      </c>
      <c r="BC19" s="72">
        <f t="shared" si="7"/>
        <v>4.9338635374551555E-2</v>
      </c>
      <c r="BD19" s="72">
        <f t="shared" si="8"/>
        <v>7.6000671962694805E-2</v>
      </c>
      <c r="BE19" s="71">
        <f t="shared" si="9"/>
        <v>-3.5254782651680948E-3</v>
      </c>
      <c r="BF19" s="69"/>
      <c r="BG19" s="89">
        <v>51134.5</v>
      </c>
      <c r="BH19" s="90">
        <v>26588.9</v>
      </c>
      <c r="BI19" s="90">
        <f t="shared" si="90"/>
        <v>77723.399999999994</v>
      </c>
      <c r="BJ19" s="82">
        <f t="shared" si="74"/>
        <v>0.16849210828795441</v>
      </c>
      <c r="BK19" s="82">
        <f t="shared" si="75"/>
        <v>0.1530104985825354</v>
      </c>
      <c r="BL19" s="96">
        <v>881721</v>
      </c>
      <c r="BM19" s="72">
        <f t="shared" si="10"/>
        <v>5.7993968613654433E-2</v>
      </c>
      <c r="BN19" s="72">
        <f t="shared" si="11"/>
        <v>8.8149652781321974E-2</v>
      </c>
      <c r="BO19" s="71">
        <f t="shared" si="12"/>
        <v>-5.8999677548102836E-3</v>
      </c>
      <c r="BP19" s="69"/>
      <c r="BQ19" s="89">
        <v>63248.9</v>
      </c>
      <c r="BR19" s="90">
        <v>17997.599999999999</v>
      </c>
      <c r="BS19" s="90">
        <f t="shared" si="91"/>
        <v>81246.5</v>
      </c>
      <c r="BT19" s="82">
        <f t="shared" si="76"/>
        <v>0.23691245636507643</v>
      </c>
      <c r="BU19" s="82">
        <f t="shared" si="77"/>
        <v>4.5328691230697653E-2</v>
      </c>
      <c r="BV19" s="96">
        <v>878716</v>
      </c>
      <c r="BW19" s="72">
        <f t="shared" si="13"/>
        <v>7.1978773574169583E-2</v>
      </c>
      <c r="BX19" s="72">
        <f t="shared" si="14"/>
        <v>9.2460476422416338E-2</v>
      </c>
      <c r="BY19" s="71">
        <f t="shared" si="15"/>
        <v>-3.4081075532963376E-3</v>
      </c>
      <c r="BZ19" s="69"/>
      <c r="CA19" s="33">
        <v>71882.3</v>
      </c>
      <c r="CB19" s="90">
        <v>11597.1</v>
      </c>
      <c r="CC19" s="90">
        <f t="shared" si="92"/>
        <v>83479.400000000009</v>
      </c>
      <c r="CD19" s="82">
        <f t="shared" si="78"/>
        <v>0.13649881658020932</v>
      </c>
      <c r="CE19" s="82">
        <f t="shared" si="79"/>
        <v>2.748303003821714E-2</v>
      </c>
      <c r="CF19" s="32">
        <v>868299</v>
      </c>
      <c r="CG19" s="72">
        <f t="shared" si="16"/>
        <v>8.2785192658289375E-2</v>
      </c>
      <c r="CH19" s="72">
        <f t="shared" si="17"/>
        <v>9.6141306162969217E-2</v>
      </c>
      <c r="CI19" s="71">
        <f t="shared" si="18"/>
        <v>-1.1854797226862831E-2</v>
      </c>
      <c r="CJ19" s="69"/>
      <c r="CK19" s="33">
        <v>73184.3</v>
      </c>
      <c r="CL19" s="90">
        <v>8393.5</v>
      </c>
      <c r="CM19" s="90">
        <f t="shared" si="19"/>
        <v>81577.8</v>
      </c>
      <c r="CN19" s="82">
        <f t="shared" si="80"/>
        <v>1.8112942963705945E-2</v>
      </c>
      <c r="CO19" s="83">
        <f t="shared" si="81"/>
        <v>-2.2779272491177532E-2</v>
      </c>
      <c r="CP19" s="46">
        <v>864380</v>
      </c>
      <c r="CQ19" s="72">
        <f t="shared" si="20"/>
        <v>8.466681320715426E-2</v>
      </c>
      <c r="CR19" s="72">
        <f t="shared" si="21"/>
        <v>9.4377241491010899E-2</v>
      </c>
      <c r="CS19" s="71">
        <f t="shared" si="22"/>
        <v>-4.5134222197653114E-3</v>
      </c>
      <c r="CT19" s="69"/>
      <c r="CU19" s="98">
        <v>72992.7</v>
      </c>
      <c r="CV19" s="90">
        <v>5402</v>
      </c>
      <c r="CW19" s="90">
        <f t="shared" si="23"/>
        <v>78394.7</v>
      </c>
      <c r="CX19" s="82">
        <f t="shared" si="82"/>
        <v>-2.6180478599919081E-3</v>
      </c>
      <c r="CY19" s="82">
        <f t="shared" si="83"/>
        <v>-3.9019193947373007E-2</v>
      </c>
      <c r="CZ19" s="35">
        <v>861584</v>
      </c>
      <c r="DA19" s="72">
        <f t="shared" si="24"/>
        <v>8.4719191628442492E-2</v>
      </c>
      <c r="DB19" s="72">
        <f t="shared" si="25"/>
        <v>9.0989038793663754E-2</v>
      </c>
      <c r="DC19" s="71">
        <f t="shared" si="26"/>
        <v>-3.2346884472107176E-3</v>
      </c>
      <c r="DD19" s="69"/>
      <c r="DE19" s="98">
        <v>69356.399999999994</v>
      </c>
      <c r="DF19" s="90">
        <v>4769.6000000000004</v>
      </c>
      <c r="DG19" s="90">
        <f t="shared" si="27"/>
        <v>74126</v>
      </c>
      <c r="DH19" s="82">
        <f t="shared" si="84"/>
        <v>-4.9817310498173145E-2</v>
      </c>
      <c r="DI19" s="82">
        <f t="shared" si="85"/>
        <v>-5.4451385106391088E-2</v>
      </c>
      <c r="DJ19" s="43">
        <v>866522</v>
      </c>
      <c r="DK19" s="72">
        <f t="shared" si="28"/>
        <v>8.0039975903670069E-2</v>
      </c>
      <c r="DL19" s="72">
        <f t="shared" si="29"/>
        <v>8.554427931431631E-2</v>
      </c>
      <c r="DM19" s="71">
        <f t="shared" si="30"/>
        <v>5.7313042024921537E-3</v>
      </c>
      <c r="DN19" s="69"/>
      <c r="DO19" s="98">
        <v>65570.899999999994</v>
      </c>
      <c r="DP19" s="53">
        <v>4550.7</v>
      </c>
      <c r="DQ19" s="90">
        <f t="shared" si="31"/>
        <v>70121.599999999991</v>
      </c>
      <c r="DR19" s="82">
        <f t="shared" si="86"/>
        <v>-5.4580399213338647E-2</v>
      </c>
      <c r="DS19" s="83">
        <f t="shared" si="87"/>
        <v>-5.4021530906834425E-2</v>
      </c>
      <c r="DT19" s="43">
        <v>866048</v>
      </c>
      <c r="DU19" s="72">
        <f t="shared" si="32"/>
        <v>7.5712778044634929E-2</v>
      </c>
      <c r="DV19" s="72">
        <f t="shared" si="33"/>
        <v>8.0967336683417074E-2</v>
      </c>
      <c r="DW19" s="71">
        <f t="shared" si="34"/>
        <v>-5.4701438624755051E-4</v>
      </c>
      <c r="DX19" s="69"/>
      <c r="DY19" s="84">
        <v>64815</v>
      </c>
      <c r="DZ19" s="62">
        <v>3227</v>
      </c>
      <c r="EA19" s="80">
        <f t="shared" si="35"/>
        <v>68042</v>
      </c>
      <c r="EB19" s="82">
        <f t="shared" si="88"/>
        <v>-1.1527979637308535E-2</v>
      </c>
      <c r="EC19" s="83">
        <f t="shared" si="89"/>
        <v>-2.9657052890977836E-2</v>
      </c>
      <c r="ED19" s="43">
        <v>866871</v>
      </c>
      <c r="EE19" s="72">
        <f t="shared" si="36"/>
        <v>7.4768910253082632E-2</v>
      </c>
      <c r="EF19" s="72">
        <f t="shared" si="37"/>
        <v>7.8491494120809205E-2</v>
      </c>
      <c r="EG19" s="71">
        <f t="shared" si="38"/>
        <v>9.5029374815252729E-4</v>
      </c>
      <c r="EH19" s="71"/>
      <c r="EI19" s="84">
        <v>61201.044999999998</v>
      </c>
      <c r="EJ19" s="62">
        <v>4129</v>
      </c>
      <c r="EK19" s="80">
        <f t="shared" si="39"/>
        <v>65330.044999999998</v>
      </c>
      <c r="EL19" s="82">
        <f t="shared" si="93"/>
        <v>-5.5758003548561315E-2</v>
      </c>
      <c r="EM19" s="83">
        <f t="shared" si="41"/>
        <v>-3.9857073572205429E-2</v>
      </c>
      <c r="EN19" s="43"/>
      <c r="EO19" s="72"/>
      <c r="EP19" s="72"/>
      <c r="EQ19" s="71" t="s">
        <v>12</v>
      </c>
      <c r="ER19" s="69"/>
      <c r="ES19" s="84">
        <v>0</v>
      </c>
      <c r="ET19" s="62"/>
      <c r="EU19" s="80">
        <f t="shared" si="45"/>
        <v>0</v>
      </c>
      <c r="EV19" s="82"/>
      <c r="EW19" s="83"/>
      <c r="EX19" s="43"/>
      <c r="EY19" s="72"/>
      <c r="EZ19" s="72"/>
      <c r="FA19" s="71"/>
      <c r="FB19" s="69"/>
      <c r="FC19" s="84">
        <v>0</v>
      </c>
      <c r="FD19" s="62">
        <v>0</v>
      </c>
      <c r="FE19" s="80">
        <f t="shared" si="51"/>
        <v>0</v>
      </c>
      <c r="FF19" s="82"/>
      <c r="FG19" s="83"/>
      <c r="FH19" s="43">
        <v>0</v>
      </c>
      <c r="FI19" s="72">
        <f t="shared" si="54"/>
        <v>0</v>
      </c>
      <c r="FJ19" s="72">
        <f t="shared" si="55"/>
        <v>0</v>
      </c>
      <c r="FK19" s="71"/>
    </row>
    <row r="20" spans="1:167">
      <c r="A20" s="70" t="s">
        <v>115</v>
      </c>
      <c r="B20" s="89"/>
      <c r="C20" s="90"/>
      <c r="D20" s="72"/>
      <c r="E20" s="89"/>
      <c r="F20" s="90"/>
      <c r="G20" s="72"/>
      <c r="H20" s="89"/>
      <c r="I20" s="90"/>
      <c r="J20" s="72"/>
      <c r="K20" s="89"/>
      <c r="L20" s="90"/>
      <c r="M20" s="91"/>
      <c r="N20" s="92"/>
      <c r="O20" s="92"/>
      <c r="P20" s="90"/>
      <c r="Q20" s="72"/>
      <c r="R20" s="93"/>
      <c r="S20" s="92"/>
      <c r="T20" s="90"/>
      <c r="U20" s="90"/>
      <c r="V20" s="72"/>
      <c r="W20" s="93"/>
      <c r="X20" s="92"/>
      <c r="Y20" s="90"/>
      <c r="Z20" s="90"/>
      <c r="AA20" s="72"/>
      <c r="AB20" s="72"/>
      <c r="AC20" s="72"/>
      <c r="AD20" s="89"/>
      <c r="AE20" s="90"/>
      <c r="AF20" s="90"/>
      <c r="AG20" s="72"/>
      <c r="AH20" s="89"/>
      <c r="AI20" s="72"/>
      <c r="AJ20" s="72"/>
      <c r="AK20" s="94"/>
      <c r="AL20" s="82"/>
      <c r="AM20" s="90"/>
      <c r="AN20" s="90"/>
      <c r="AO20" s="90"/>
      <c r="AP20" s="82"/>
      <c r="AQ20" s="82"/>
      <c r="AR20" s="89"/>
      <c r="AS20" s="72"/>
      <c r="AT20" s="72"/>
      <c r="AU20" s="71"/>
      <c r="AV20" s="69"/>
      <c r="AW20" s="89"/>
      <c r="AX20" s="90"/>
      <c r="AY20" s="90"/>
      <c r="AZ20" s="82"/>
      <c r="BA20" s="82"/>
      <c r="BB20" s="89"/>
      <c r="BC20" s="72"/>
      <c r="BD20" s="72"/>
      <c r="BE20" s="71"/>
      <c r="BF20" s="69"/>
      <c r="BG20" s="89"/>
      <c r="BH20" s="90"/>
      <c r="BI20" s="90"/>
      <c r="BJ20" s="82"/>
      <c r="BK20" s="82"/>
      <c r="BL20" s="96"/>
      <c r="BM20" s="72"/>
      <c r="BN20" s="72"/>
      <c r="BO20" s="71"/>
      <c r="BP20" s="69"/>
      <c r="BQ20" s="89"/>
      <c r="BR20" s="90"/>
      <c r="BS20" s="90"/>
      <c r="BT20" s="82"/>
      <c r="BU20" s="82"/>
      <c r="BV20" s="96"/>
      <c r="BW20" s="72"/>
      <c r="BX20" s="72"/>
      <c r="BY20" s="71"/>
      <c r="BZ20" s="69"/>
      <c r="CA20" s="33"/>
      <c r="CB20" s="90"/>
      <c r="CC20" s="90"/>
      <c r="CD20" s="82"/>
      <c r="CE20" s="82"/>
      <c r="CF20" s="32"/>
      <c r="CG20" s="72"/>
      <c r="CH20" s="72"/>
      <c r="CI20" s="71"/>
      <c r="CJ20" s="69"/>
      <c r="CK20" s="33"/>
      <c r="CL20" s="90"/>
      <c r="CM20" s="90"/>
      <c r="CN20" s="82"/>
      <c r="CO20" s="83"/>
      <c r="CP20" s="46"/>
      <c r="CQ20" s="72"/>
      <c r="CR20" s="72"/>
      <c r="CS20" s="71"/>
      <c r="CT20" s="69"/>
      <c r="CU20" s="98"/>
      <c r="CV20" s="90"/>
      <c r="CW20" s="90"/>
      <c r="CX20" s="82"/>
      <c r="CY20" s="82"/>
      <c r="CZ20" s="35"/>
      <c r="DA20" s="72"/>
      <c r="DB20" s="72"/>
      <c r="DC20" s="71"/>
      <c r="DD20" s="69"/>
      <c r="DE20" s="98"/>
      <c r="DF20" s="90"/>
      <c r="DG20" s="90"/>
      <c r="DH20" s="82"/>
      <c r="DI20" s="82"/>
      <c r="DJ20" s="43"/>
      <c r="DK20" s="72"/>
      <c r="DL20" s="72"/>
      <c r="DM20" s="71"/>
      <c r="DN20" s="69"/>
      <c r="DO20" s="98"/>
      <c r="DP20" s="53"/>
      <c r="DQ20" s="90"/>
      <c r="DR20" s="82"/>
      <c r="DS20" s="83"/>
      <c r="DT20" s="43"/>
      <c r="DU20" s="72"/>
      <c r="DV20" s="72"/>
      <c r="DW20" s="71"/>
      <c r="DX20" s="69"/>
      <c r="DY20" s="84"/>
      <c r="DZ20" s="62"/>
      <c r="EA20" s="80"/>
      <c r="EB20" s="82"/>
      <c r="EC20" s="83"/>
      <c r="ED20" s="43"/>
      <c r="EE20" s="72"/>
      <c r="EF20" s="72"/>
      <c r="EG20" s="71"/>
      <c r="EH20" s="71"/>
      <c r="EI20" s="84"/>
      <c r="EJ20" s="62"/>
      <c r="EK20" s="80"/>
      <c r="EL20" s="82"/>
      <c r="EM20" s="83"/>
      <c r="EN20" s="43">
        <v>1601795</v>
      </c>
      <c r="EO20" s="72">
        <f>IF(EN20=0,0,(EI18+EI19)/EN20)</f>
        <v>7.04152628769599E-2</v>
      </c>
      <c r="EP20" s="72">
        <f>IF(EN20=0,0,(EK18+EK19)/EN20)</f>
        <v>7.4768254364634676E-2</v>
      </c>
      <c r="EQ20" s="71">
        <v>0</v>
      </c>
      <c r="ER20" s="69"/>
      <c r="ES20" s="84">
        <v>105473</v>
      </c>
      <c r="ET20" s="62">
        <v>6518.2</v>
      </c>
      <c r="EU20" s="80">
        <f>SUM(ES20:ET20)</f>
        <v>111991.2</v>
      </c>
      <c r="EV20" s="82">
        <f>(ES20-(EI18+EI19))/(EI18+EI19)</f>
        <v>-6.4879537709878726E-2</v>
      </c>
      <c r="EW20" s="83">
        <f>(EU20-(EK18+EK19))/(EK18+EK19)</f>
        <v>-6.489641210634807E-2</v>
      </c>
      <c r="EX20" s="43">
        <v>1602070</v>
      </c>
      <c r="EY20" s="72">
        <f>IF(EX20=0,0,ES20/EX20)</f>
        <v>6.5835450386063032E-2</v>
      </c>
      <c r="EZ20" s="72">
        <f>IF(EX20=0,0,EU20/EX20)</f>
        <v>6.9904061620278762E-2</v>
      </c>
      <c r="FA20" s="71">
        <f>(EX20-EN20)/EN20</f>
        <v>1.7168239381443943E-4</v>
      </c>
      <c r="FB20" s="69"/>
      <c r="FC20" s="84">
        <v>99645.115000000005</v>
      </c>
      <c r="FD20" s="62">
        <v>5853.2</v>
      </c>
      <c r="FE20" s="80">
        <f>SUM(FC20:FD20)</f>
        <v>105498.315</v>
      </c>
      <c r="FF20" s="82">
        <f>(FC20-ES20)/ES20</f>
        <v>-5.5254757141638092E-2</v>
      </c>
      <c r="FG20" s="83">
        <f>(FE20-EU20)/EU20</f>
        <v>-5.7976742815506889E-2</v>
      </c>
      <c r="FH20" s="43">
        <v>1626318</v>
      </c>
      <c r="FI20" s="72">
        <f>IF(FH20=0,0,FC20/FH20)</f>
        <v>6.1270375781366258E-2</v>
      </c>
      <c r="FJ20" s="72">
        <f>IF(FH20=0,0,FE20/FH20)</f>
        <v>6.4869425905634687E-2</v>
      </c>
      <c r="FK20" s="71">
        <f>(FH20-EX20)/EX20</f>
        <v>1.513541855224803E-2</v>
      </c>
    </row>
    <row r="21" spans="1:167">
      <c r="A21" s="70" t="s">
        <v>116</v>
      </c>
      <c r="B21" s="89">
        <v>8830</v>
      </c>
      <c r="C21" s="90">
        <v>575379</v>
      </c>
      <c r="D21" s="72">
        <f t="shared" si="57"/>
        <v>1.5346406455571024E-2</v>
      </c>
      <c r="E21" s="89">
        <v>11121</v>
      </c>
      <c r="F21" s="90">
        <v>583924</v>
      </c>
      <c r="G21" s="72">
        <f t="shared" si="58"/>
        <v>1.9045286715394467E-2</v>
      </c>
      <c r="H21" s="89">
        <v>12343</v>
      </c>
      <c r="I21" s="90">
        <v>588415</v>
      </c>
      <c r="J21" s="72">
        <f t="shared" si="59"/>
        <v>2.0976691620709875E-2</v>
      </c>
      <c r="K21" s="89">
        <v>14260</v>
      </c>
      <c r="L21" s="90">
        <v>601135</v>
      </c>
      <c r="M21" s="91">
        <f t="shared" si="60"/>
        <v>2.3721792941685312E-2</v>
      </c>
      <c r="N21" s="92">
        <v>16650</v>
      </c>
      <c r="O21" s="92">
        <v>22099</v>
      </c>
      <c r="P21" s="90">
        <v>603062</v>
      </c>
      <c r="Q21" s="72">
        <f t="shared" si="0"/>
        <v>2.7609101551747582E-2</v>
      </c>
      <c r="R21" s="93">
        <f t="shared" si="61"/>
        <v>3.6644656768292483E-2</v>
      </c>
      <c r="S21" s="92">
        <v>20380.599999999999</v>
      </c>
      <c r="T21" s="90">
        <v>24385</v>
      </c>
      <c r="U21" s="90">
        <v>600223</v>
      </c>
      <c r="V21" s="72">
        <f t="shared" si="62"/>
        <v>3.3955046707640324E-2</v>
      </c>
      <c r="W21" s="93">
        <f t="shared" si="63"/>
        <v>4.0626567125884881E-2</v>
      </c>
      <c r="X21" s="92">
        <v>21520</v>
      </c>
      <c r="Y21" s="90">
        <v>26151</v>
      </c>
      <c r="Z21" s="90">
        <v>600900</v>
      </c>
      <c r="AA21" s="72">
        <f t="shared" si="64"/>
        <v>3.581294724579797E-2</v>
      </c>
      <c r="AB21" s="72">
        <f t="shared" si="65"/>
        <v>4.3519720419370946E-2</v>
      </c>
      <c r="AC21" s="72"/>
      <c r="AD21" s="89">
        <v>24303.7</v>
      </c>
      <c r="AE21" s="90">
        <v>6129.3</v>
      </c>
      <c r="AF21" s="90">
        <f t="shared" si="66"/>
        <v>30433</v>
      </c>
      <c r="AG21" s="72">
        <f t="shared" si="1"/>
        <v>0.16374134832319986</v>
      </c>
      <c r="AH21" s="89">
        <v>601845</v>
      </c>
      <c r="AI21" s="72">
        <f t="shared" si="67"/>
        <v>4.0381992041140159E-2</v>
      </c>
      <c r="AJ21" s="72">
        <f t="shared" si="68"/>
        <v>5.0566175676461544E-2</v>
      </c>
      <c r="AK21" s="94">
        <f t="shared" si="2"/>
        <v>1.5726410384423364E-3</v>
      </c>
      <c r="AL21" s="82"/>
      <c r="AM21" s="90">
        <v>27199.9</v>
      </c>
      <c r="AN21" s="90">
        <v>5621.1</v>
      </c>
      <c r="AO21" s="90">
        <f t="shared" si="69"/>
        <v>32821</v>
      </c>
      <c r="AP21" s="82">
        <f t="shared" si="70"/>
        <v>0.119167040409485</v>
      </c>
      <c r="AQ21" s="82">
        <f t="shared" si="3"/>
        <v>7.8467453093681208E-2</v>
      </c>
      <c r="AR21" s="89">
        <v>609385</v>
      </c>
      <c r="AS21" s="72">
        <f t="shared" si="4"/>
        <v>4.4635000861524325E-2</v>
      </c>
      <c r="AT21" s="72">
        <f t="shared" si="5"/>
        <v>5.3859218720513302E-2</v>
      </c>
      <c r="AU21" s="71">
        <f t="shared" si="6"/>
        <v>1.2528142628085305E-2</v>
      </c>
      <c r="AV21" s="69"/>
      <c r="AW21" s="89">
        <v>28055.9</v>
      </c>
      <c r="AX21" s="90">
        <v>8493</v>
      </c>
      <c r="AY21" s="90">
        <f t="shared" si="71"/>
        <v>36548.9</v>
      </c>
      <c r="AZ21" s="82">
        <f t="shared" si="72"/>
        <v>3.1470703936411527E-2</v>
      </c>
      <c r="BA21" s="82">
        <f t="shared" si="73"/>
        <v>0.11358276713080044</v>
      </c>
      <c r="BB21" s="89">
        <v>589196</v>
      </c>
      <c r="BC21" s="72">
        <f t="shared" si="7"/>
        <v>4.7617261488536927E-2</v>
      </c>
      <c r="BD21" s="72">
        <f t="shared" si="8"/>
        <v>6.203181963217673E-2</v>
      </c>
      <c r="BE21" s="71">
        <f t="shared" si="9"/>
        <v>-3.313012299285345E-2</v>
      </c>
      <c r="BF21" s="69"/>
      <c r="BG21" s="89">
        <v>30119.8</v>
      </c>
      <c r="BH21" s="90">
        <v>7808</v>
      </c>
      <c r="BI21" s="90">
        <f t="shared" si="90"/>
        <v>37927.800000000003</v>
      </c>
      <c r="BJ21" s="82">
        <f t="shared" si="74"/>
        <v>7.3563849315117238E-2</v>
      </c>
      <c r="BK21" s="82">
        <f t="shared" si="75"/>
        <v>3.7727537627671462E-2</v>
      </c>
      <c r="BL21" s="96">
        <v>584937</v>
      </c>
      <c r="BM21" s="72">
        <f t="shared" si="10"/>
        <v>5.149238294038503E-2</v>
      </c>
      <c r="BN21" s="72">
        <f t="shared" si="11"/>
        <v>6.4840829012355175E-2</v>
      </c>
      <c r="BO21" s="71">
        <f t="shared" si="12"/>
        <v>-7.2284944229085062E-3</v>
      </c>
      <c r="BP21" s="69"/>
      <c r="BQ21" s="89">
        <v>31446.6</v>
      </c>
      <c r="BR21" s="90">
        <v>6518.7</v>
      </c>
      <c r="BS21" s="90">
        <f t="shared" si="91"/>
        <v>37965.299999999996</v>
      </c>
      <c r="BT21" s="82">
        <f t="shared" si="76"/>
        <v>4.4050757309145455E-2</v>
      </c>
      <c r="BU21" s="82">
        <f t="shared" si="77"/>
        <v>9.8872067454460117E-4</v>
      </c>
      <c r="BV21" s="96">
        <v>574561</v>
      </c>
      <c r="BW21" s="72">
        <f t="shared" si="13"/>
        <v>5.4731525460307955E-2</v>
      </c>
      <c r="BX21" s="72">
        <f t="shared" si="14"/>
        <v>6.6077057092284369E-2</v>
      </c>
      <c r="BY21" s="71">
        <f t="shared" si="15"/>
        <v>-1.7738662454247208E-2</v>
      </c>
      <c r="BZ21" s="69"/>
      <c r="CA21" s="33">
        <v>31525</v>
      </c>
      <c r="CB21" s="90">
        <v>5281.6</v>
      </c>
      <c r="CC21" s="90">
        <f t="shared" si="92"/>
        <v>36806.6</v>
      </c>
      <c r="CD21" s="82">
        <f t="shared" si="78"/>
        <v>2.4931153129432579E-3</v>
      </c>
      <c r="CE21" s="82">
        <f t="shared" si="79"/>
        <v>-3.0519974819111062E-2</v>
      </c>
      <c r="CF21" s="32">
        <v>565307</v>
      </c>
      <c r="CG21" s="72">
        <f t="shared" si="16"/>
        <v>5.5766158918959079E-2</v>
      </c>
      <c r="CH21" s="72">
        <f t="shared" si="17"/>
        <v>6.510904694263471E-2</v>
      </c>
      <c r="CI21" s="71">
        <f t="shared" si="18"/>
        <v>-1.6106209784513742E-2</v>
      </c>
      <c r="CJ21" s="69"/>
      <c r="CK21" s="33">
        <v>31528.2</v>
      </c>
      <c r="CL21" s="90">
        <v>4466.3</v>
      </c>
      <c r="CM21" s="90">
        <f t="shared" si="19"/>
        <v>35994.5</v>
      </c>
      <c r="CN21" s="82">
        <f t="shared" si="80"/>
        <v>1.0150674068202149E-4</v>
      </c>
      <c r="CO21" s="83">
        <f t="shared" si="81"/>
        <v>-2.2063977656181191E-2</v>
      </c>
      <c r="CP21" s="46">
        <v>560277</v>
      </c>
      <c r="CQ21" s="72">
        <f t="shared" si="20"/>
        <v>5.6272522341627447E-2</v>
      </c>
      <c r="CR21" s="72">
        <f t="shared" si="21"/>
        <v>6.4244114964562171E-2</v>
      </c>
      <c r="CS21" s="71">
        <f t="shared" si="22"/>
        <v>-8.8978201225174986E-3</v>
      </c>
      <c r="CT21" s="69"/>
      <c r="CU21" s="98">
        <v>29518.2</v>
      </c>
      <c r="CV21" s="90">
        <v>4488</v>
      </c>
      <c r="CW21" s="90">
        <f t="shared" si="23"/>
        <v>34006.199999999997</v>
      </c>
      <c r="CX21" s="82">
        <f t="shared" si="82"/>
        <v>-6.3752450187451237E-2</v>
      </c>
      <c r="CY21" s="82">
        <f t="shared" si="83"/>
        <v>-5.523899484643495E-2</v>
      </c>
      <c r="CZ21" s="35">
        <v>553847</v>
      </c>
      <c r="DA21" s="72">
        <f t="shared" si="24"/>
        <v>5.329666857453412E-2</v>
      </c>
      <c r="DB21" s="72">
        <f t="shared" si="25"/>
        <v>6.1399989527793769E-2</v>
      </c>
      <c r="DC21" s="71">
        <f t="shared" si="26"/>
        <v>-1.1476466105158699E-2</v>
      </c>
      <c r="DD21" s="69"/>
      <c r="DE21" s="98">
        <v>30102</v>
      </c>
      <c r="DF21" s="90">
        <v>2491.6999999999998</v>
      </c>
      <c r="DG21" s="90">
        <f t="shared" si="27"/>
        <v>32593.7</v>
      </c>
      <c r="DH21" s="82">
        <f t="shared" si="84"/>
        <v>1.9777628717198178E-2</v>
      </c>
      <c r="DI21" s="82">
        <f t="shared" si="85"/>
        <v>-4.1536543336215058E-2</v>
      </c>
      <c r="DJ21" s="43">
        <v>557629</v>
      </c>
      <c r="DK21" s="72">
        <f t="shared" si="28"/>
        <v>5.398212790224325E-2</v>
      </c>
      <c r="DL21" s="72">
        <f t="shared" si="29"/>
        <v>5.8450511002835222E-2</v>
      </c>
      <c r="DM21" s="71">
        <f t="shared" si="30"/>
        <v>6.8286006785267415E-3</v>
      </c>
      <c r="DN21" s="69"/>
      <c r="DO21" s="98">
        <v>28401.7</v>
      </c>
      <c r="DP21" s="53">
        <v>1695.8</v>
      </c>
      <c r="DQ21" s="90">
        <f t="shared" si="31"/>
        <v>30097.5</v>
      </c>
      <c r="DR21" s="82">
        <f t="shared" si="86"/>
        <v>-5.6484618962195178E-2</v>
      </c>
      <c r="DS21" s="83">
        <f t="shared" si="87"/>
        <v>-7.6585352384049704E-2</v>
      </c>
      <c r="DT21" s="43">
        <v>554177</v>
      </c>
      <c r="DU21" s="72">
        <f t="shared" si="32"/>
        <v>5.1250232326494963E-2</v>
      </c>
      <c r="DV21" s="72">
        <f t="shared" si="33"/>
        <v>5.4310265492793816E-2</v>
      </c>
      <c r="DW21" s="71">
        <f t="shared" si="34"/>
        <v>-6.190495831457833E-3</v>
      </c>
      <c r="DX21" s="69"/>
      <c r="DY21" s="84">
        <v>26263</v>
      </c>
      <c r="DZ21" s="62">
        <v>1660</v>
      </c>
      <c r="EA21" s="80">
        <f t="shared" si="35"/>
        <v>27923</v>
      </c>
      <c r="EB21" s="82">
        <f t="shared" si="88"/>
        <v>-7.5301830524229202E-2</v>
      </c>
      <c r="EC21" s="83">
        <f t="shared" si="89"/>
        <v>-7.2248525625051921E-2</v>
      </c>
      <c r="ED21" s="43">
        <v>555065</v>
      </c>
      <c r="EE21" s="72">
        <f t="shared" si="36"/>
        <v>4.7315179303324836E-2</v>
      </c>
      <c r="EF21" s="72">
        <f t="shared" si="37"/>
        <v>5.030582003909452E-2</v>
      </c>
      <c r="EG21" s="71">
        <f t="shared" si="38"/>
        <v>1.6023761361442282E-3</v>
      </c>
      <c r="EH21" s="71"/>
      <c r="EI21" s="84">
        <v>24711.625</v>
      </c>
      <c r="EJ21" s="62">
        <v>1671.4</v>
      </c>
      <c r="EK21" s="80">
        <f t="shared" si="39"/>
        <v>26383.025000000001</v>
      </c>
      <c r="EL21" s="82">
        <f t="shared" si="93"/>
        <v>-5.9070745916308114E-2</v>
      </c>
      <c r="EM21" s="83">
        <f t="shared" si="41"/>
        <v>-5.5150771765211423E-2</v>
      </c>
      <c r="EN21" s="43">
        <v>557542</v>
      </c>
      <c r="EO21" s="72">
        <f t="shared" si="42"/>
        <v>4.4322445663286351E-2</v>
      </c>
      <c r="EP21" s="72">
        <f t="shared" si="43"/>
        <v>4.7320246725807209E-2</v>
      </c>
      <c r="EQ21" s="71">
        <f t="shared" si="44"/>
        <v>4.4625404231936798E-3</v>
      </c>
      <c r="ER21" s="69"/>
      <c r="ES21" s="84">
        <v>22479</v>
      </c>
      <c r="ET21" s="62">
        <v>3109.4</v>
      </c>
      <c r="EU21" s="80">
        <f t="shared" si="45"/>
        <v>25588.400000000001</v>
      </c>
      <c r="EV21" s="82">
        <f t="shared" si="46"/>
        <v>-9.0347154426307461E-2</v>
      </c>
      <c r="EW21" s="83">
        <f t="shared" si="47"/>
        <v>-3.0118797977108386E-2</v>
      </c>
      <c r="EX21" s="43">
        <v>552695</v>
      </c>
      <c r="EY21" s="72">
        <f>IF(EX21=0,0,ES21/EX21)</f>
        <v>4.0671618161915703E-2</v>
      </c>
      <c r="EZ21" s="72">
        <f t="shared" si="49"/>
        <v>4.6297505857661098E-2</v>
      </c>
      <c r="FA21" s="71">
        <f t="shared" si="50"/>
        <v>-8.6935154660994149E-3</v>
      </c>
      <c r="FB21" s="69"/>
      <c r="FC21" s="84">
        <v>20401.375</v>
      </c>
      <c r="FD21" s="62">
        <v>3488.9</v>
      </c>
      <c r="FE21" s="80">
        <f t="shared" ref="FE21:FE23" si="94">SUM(FC21:FD21)</f>
        <v>23890.275000000001</v>
      </c>
      <c r="FF21" s="82">
        <f t="shared" ref="FF21:FF24" si="95">(FC21-ES21)/ES21</f>
        <v>-9.2425152364429025E-2</v>
      </c>
      <c r="FG21" s="83">
        <f t="shared" ref="FG21:FG24" si="96">(FE21-EU21)/EU21</f>
        <v>-6.6363078582482679E-2</v>
      </c>
      <c r="FH21" s="43">
        <v>549815</v>
      </c>
      <c r="FI21" s="72">
        <f>IF(FH21=0,0,FC21/FH21)</f>
        <v>3.7105890163054843E-2</v>
      </c>
      <c r="FJ21" s="72">
        <f t="shared" ref="FJ21:FJ24" si="97">IF(FH21=0,0,FE21/FH21)</f>
        <v>4.345147913389049E-2</v>
      </c>
      <c r="FK21" s="71">
        <f t="shared" ref="FK21:FK24" si="98">(FH21-EX21)/EX21</f>
        <v>-5.2108305665873583E-3</v>
      </c>
    </row>
    <row r="22" spans="1:167">
      <c r="A22" s="70" t="s">
        <v>117</v>
      </c>
      <c r="B22" s="89">
        <v>4957</v>
      </c>
      <c r="C22" s="90">
        <v>271652</v>
      </c>
      <c r="D22" s="72">
        <f t="shared" si="57"/>
        <v>1.8247610913963454E-2</v>
      </c>
      <c r="E22" s="89">
        <v>6151</v>
      </c>
      <c r="F22" s="90">
        <v>270889</v>
      </c>
      <c r="G22" s="72">
        <f t="shared" si="58"/>
        <v>2.2706717511600694E-2</v>
      </c>
      <c r="H22" s="89">
        <v>6169</v>
      </c>
      <c r="I22" s="90">
        <v>268518</v>
      </c>
      <c r="J22" s="72">
        <f t="shared" si="59"/>
        <v>2.2974251260623125E-2</v>
      </c>
      <c r="K22" s="89">
        <v>8248</v>
      </c>
      <c r="L22" s="90">
        <v>269579</v>
      </c>
      <c r="M22" s="91">
        <f t="shared" si="60"/>
        <v>3.0595855018380511E-2</v>
      </c>
      <c r="N22" s="92">
        <v>7175</v>
      </c>
      <c r="O22" s="92">
        <v>7834</v>
      </c>
      <c r="P22" s="90">
        <v>269480</v>
      </c>
      <c r="Q22" s="72">
        <f t="shared" si="0"/>
        <v>2.6625352530800058E-2</v>
      </c>
      <c r="R22" s="93">
        <f t="shared" si="61"/>
        <v>2.9070803028054031E-2</v>
      </c>
      <c r="S22" s="92">
        <v>6764.2</v>
      </c>
      <c r="T22" s="90">
        <v>7240</v>
      </c>
      <c r="U22" s="90">
        <v>266366</v>
      </c>
      <c r="V22" s="72">
        <f t="shared" si="62"/>
        <v>2.5394382165892043E-2</v>
      </c>
      <c r="W22" s="93">
        <f t="shared" si="63"/>
        <v>2.7180646178566335E-2</v>
      </c>
      <c r="X22" s="92">
        <v>6935</v>
      </c>
      <c r="Y22" s="90">
        <v>7757</v>
      </c>
      <c r="Z22" s="90">
        <v>262797</v>
      </c>
      <c r="AA22" s="72">
        <f t="shared" si="64"/>
        <v>2.6389190135351622E-2</v>
      </c>
      <c r="AB22" s="72">
        <f t="shared" si="65"/>
        <v>2.9517079723132302E-2</v>
      </c>
      <c r="AC22" s="72"/>
      <c r="AD22" s="89">
        <v>6510.7</v>
      </c>
      <c r="AE22" s="90">
        <v>858.3</v>
      </c>
      <c r="AF22" s="90">
        <f t="shared" si="66"/>
        <v>7369</v>
      </c>
      <c r="AG22" s="72">
        <f t="shared" si="1"/>
        <v>-5.0019337372695628E-2</v>
      </c>
      <c r="AH22" s="89">
        <v>264423</v>
      </c>
      <c r="AI22" s="72">
        <f t="shared" si="67"/>
        <v>2.4622290799211868E-2</v>
      </c>
      <c r="AJ22" s="72">
        <f t="shared" si="68"/>
        <v>2.7868226288938557E-2</v>
      </c>
      <c r="AK22" s="94">
        <f t="shared" si="2"/>
        <v>6.1872852429822262E-3</v>
      </c>
      <c r="AL22" s="82"/>
      <c r="AM22" s="90">
        <v>6096.9</v>
      </c>
      <c r="AN22" s="90">
        <v>1521</v>
      </c>
      <c r="AO22" s="90">
        <f t="shared" si="69"/>
        <v>7617.9</v>
      </c>
      <c r="AP22" s="82">
        <f t="shared" si="70"/>
        <v>-6.3556914003102621E-2</v>
      </c>
      <c r="AQ22" s="82">
        <f t="shared" si="3"/>
        <v>3.3776631836069972E-2</v>
      </c>
      <c r="AR22" s="89">
        <v>262848</v>
      </c>
      <c r="AS22" s="72">
        <f t="shared" si="4"/>
        <v>2.3195535062089115E-2</v>
      </c>
      <c r="AT22" s="72">
        <f t="shared" si="5"/>
        <v>2.8982149379108837E-2</v>
      </c>
      <c r="AU22" s="71">
        <f t="shared" si="6"/>
        <v>-5.9563653691244714E-3</v>
      </c>
      <c r="AV22" s="69"/>
      <c r="AW22" s="89">
        <v>5761.7</v>
      </c>
      <c r="AX22" s="90">
        <v>2891</v>
      </c>
      <c r="AY22" s="90">
        <f t="shared" si="71"/>
        <v>8652.7000000000007</v>
      </c>
      <c r="AZ22" s="82">
        <f t="shared" si="72"/>
        <v>-5.4978759697551186E-2</v>
      </c>
      <c r="BA22" s="82">
        <f t="shared" si="73"/>
        <v>0.13583796059281444</v>
      </c>
      <c r="BB22" s="89">
        <v>260090</v>
      </c>
      <c r="BC22" s="72">
        <f t="shared" si="7"/>
        <v>2.2152716367411281E-2</v>
      </c>
      <c r="BD22" s="72">
        <f t="shared" si="8"/>
        <v>3.3268099504017844E-2</v>
      </c>
      <c r="BE22" s="71">
        <f t="shared" si="9"/>
        <v>-1.0492756269783297E-2</v>
      </c>
      <c r="BF22" s="69"/>
      <c r="BG22" s="89">
        <v>5571.1000000000013</v>
      </c>
      <c r="BH22" s="90">
        <v>3148.8</v>
      </c>
      <c r="BI22" s="90">
        <f t="shared" si="90"/>
        <v>8719.9000000000015</v>
      </c>
      <c r="BJ22" s="82">
        <f t="shared" si="74"/>
        <v>-3.3080514431504338E-2</v>
      </c>
      <c r="BK22" s="82">
        <f t="shared" si="75"/>
        <v>7.7663619448265541E-3</v>
      </c>
      <c r="BL22" s="96">
        <v>255049</v>
      </c>
      <c r="BM22" s="72">
        <f t="shared" si="10"/>
        <v>2.1843253649298768E-2</v>
      </c>
      <c r="BN22" s="72">
        <f t="shared" si="11"/>
        <v>3.4189116601123712E-2</v>
      </c>
      <c r="BO22" s="71">
        <f t="shared" si="12"/>
        <v>-1.9381752470298743E-2</v>
      </c>
      <c r="BP22" s="69"/>
      <c r="BQ22" s="89">
        <v>7112.1</v>
      </c>
      <c r="BR22" s="90">
        <v>2991.7</v>
      </c>
      <c r="BS22" s="90">
        <f t="shared" si="91"/>
        <v>10103.799999999999</v>
      </c>
      <c r="BT22" s="82">
        <f t="shared" si="76"/>
        <v>0.27660605625459939</v>
      </c>
      <c r="BU22" s="82">
        <f t="shared" si="77"/>
        <v>0.15870594846271144</v>
      </c>
      <c r="BV22" s="96">
        <v>254196</v>
      </c>
      <c r="BW22" s="72">
        <f t="shared" si="13"/>
        <v>2.7978803757730257E-2</v>
      </c>
      <c r="BX22" s="72">
        <f t="shared" si="14"/>
        <v>3.9748068419644678E-2</v>
      </c>
      <c r="BY22" s="71">
        <f t="shared" si="15"/>
        <v>-3.3444553791624355E-3</v>
      </c>
      <c r="BZ22" s="69"/>
      <c r="CA22" s="33">
        <v>8000.6</v>
      </c>
      <c r="CB22" s="90">
        <v>1184.0999999999999</v>
      </c>
      <c r="CC22" s="90">
        <f t="shared" si="92"/>
        <v>9184.7000000000007</v>
      </c>
      <c r="CD22" s="82">
        <f t="shared" si="78"/>
        <v>0.1249279397083843</v>
      </c>
      <c r="CE22" s="82">
        <f t="shared" si="79"/>
        <v>-9.0965775252875025E-2</v>
      </c>
      <c r="CF22" s="32">
        <v>245497</v>
      </c>
      <c r="CG22" s="72">
        <f t="shared" si="16"/>
        <v>3.2589400277803805E-2</v>
      </c>
      <c r="CH22" s="72">
        <f t="shared" si="17"/>
        <v>3.7412677140657526E-2</v>
      </c>
      <c r="CI22" s="71">
        <f t="shared" si="18"/>
        <v>-3.4221624258446236E-2</v>
      </c>
      <c r="CJ22" s="69"/>
      <c r="CK22" s="33">
        <v>8220</v>
      </c>
      <c r="CL22" s="90">
        <v>837.8</v>
      </c>
      <c r="CM22" s="90">
        <f t="shared" si="19"/>
        <v>9057.7999999999993</v>
      </c>
      <c r="CN22" s="82">
        <f t="shared" si="80"/>
        <v>2.7422943279254011E-2</v>
      </c>
      <c r="CO22" s="83">
        <f t="shared" si="81"/>
        <v>-1.3816455627293374E-2</v>
      </c>
      <c r="CP22" s="46">
        <v>244042</v>
      </c>
      <c r="CQ22" s="72">
        <f t="shared" si="20"/>
        <v>3.3682726743757226E-2</v>
      </c>
      <c r="CR22" s="72">
        <f t="shared" si="21"/>
        <v>3.7115742372214613E-2</v>
      </c>
      <c r="CS22" s="71">
        <f t="shared" si="22"/>
        <v>-5.9267526690753858E-3</v>
      </c>
      <c r="CT22" s="69"/>
      <c r="CU22" s="98">
        <v>7026.7</v>
      </c>
      <c r="CV22" s="90">
        <v>1487</v>
      </c>
      <c r="CW22" s="90">
        <f t="shared" si="23"/>
        <v>8513.7000000000007</v>
      </c>
      <c r="CX22" s="82">
        <f t="shared" si="82"/>
        <v>-0.14517031630170318</v>
      </c>
      <c r="CY22" s="82">
        <f t="shared" si="83"/>
        <v>-6.0069774117335183E-2</v>
      </c>
      <c r="CZ22" s="35">
        <v>240619</v>
      </c>
      <c r="DA22" s="72">
        <f t="shared" si="24"/>
        <v>2.9202598298554976E-2</v>
      </c>
      <c r="DB22" s="72">
        <f t="shared" si="25"/>
        <v>3.5382492654362295E-2</v>
      </c>
      <c r="DC22" s="71">
        <f t="shared" si="26"/>
        <v>-1.4026274165922259E-2</v>
      </c>
      <c r="DD22" s="69"/>
      <c r="DE22" s="98">
        <v>7310.2</v>
      </c>
      <c r="DF22" s="90">
        <v>1706.4</v>
      </c>
      <c r="DG22" s="90">
        <f t="shared" si="27"/>
        <v>9016.6</v>
      </c>
      <c r="DH22" s="82">
        <f t="shared" si="84"/>
        <v>4.0346108415045469E-2</v>
      </c>
      <c r="DI22" s="82">
        <f t="shared" si="85"/>
        <v>5.9069499747465802E-2</v>
      </c>
      <c r="DJ22" s="43">
        <v>235953</v>
      </c>
      <c r="DK22" s="72">
        <f t="shared" si="28"/>
        <v>3.0981593791983997E-2</v>
      </c>
      <c r="DL22" s="72">
        <f t="shared" si="29"/>
        <v>3.8213542527537267E-2</v>
      </c>
      <c r="DM22" s="71">
        <f t="shared" si="30"/>
        <v>-1.9391652363279707E-2</v>
      </c>
      <c r="DN22" s="69"/>
      <c r="DO22" s="98">
        <v>7936.1</v>
      </c>
      <c r="DP22" s="53">
        <v>1033.3</v>
      </c>
      <c r="DQ22" s="90">
        <f t="shared" si="31"/>
        <v>8969.4</v>
      </c>
      <c r="DR22" s="82">
        <f t="shared" si="86"/>
        <v>8.562009247353021E-2</v>
      </c>
      <c r="DS22" s="83">
        <f t="shared" si="87"/>
        <v>-5.234789166648263E-3</v>
      </c>
      <c r="DT22" s="43">
        <v>238841</v>
      </c>
      <c r="DU22" s="72">
        <f t="shared" si="32"/>
        <v>3.322754468453909E-2</v>
      </c>
      <c r="DV22" s="72">
        <f t="shared" si="33"/>
        <v>3.7553853819067916E-2</v>
      </c>
      <c r="DW22" s="71">
        <f t="shared" si="34"/>
        <v>1.2239725708085932E-2</v>
      </c>
      <c r="DX22" s="69"/>
      <c r="DY22" s="84">
        <v>7456</v>
      </c>
      <c r="DZ22" s="62">
        <v>530</v>
      </c>
      <c r="EA22" s="80">
        <f t="shared" si="35"/>
        <v>7986</v>
      </c>
      <c r="EB22" s="82">
        <f t="shared" si="88"/>
        <v>-6.0495709479467287E-2</v>
      </c>
      <c r="EC22" s="83">
        <f t="shared" si="89"/>
        <v>-0.10963944076526855</v>
      </c>
      <c r="ED22" s="43">
        <v>235739</v>
      </c>
      <c r="EE22" s="72">
        <f t="shared" si="36"/>
        <v>3.1628198982773324E-2</v>
      </c>
      <c r="EF22" s="72">
        <f t="shared" si="37"/>
        <v>3.3876448105744063E-2</v>
      </c>
      <c r="EG22" s="71">
        <f t="shared" si="38"/>
        <v>-1.2987719863842473E-2</v>
      </c>
      <c r="EH22" s="71"/>
      <c r="EI22" s="84">
        <v>6304.91</v>
      </c>
      <c r="EJ22" s="62">
        <v>1076.3</v>
      </c>
      <c r="EK22" s="80">
        <f t="shared" si="39"/>
        <v>7381.21</v>
      </c>
      <c r="EL22" s="82">
        <f t="shared" si="93"/>
        <v>-0.15438438841201718</v>
      </c>
      <c r="EM22" s="83">
        <f t="shared" si="41"/>
        <v>-7.5731279739544202E-2</v>
      </c>
      <c r="EN22" s="43">
        <v>239044</v>
      </c>
      <c r="EO22" s="72">
        <f t="shared" si="42"/>
        <v>2.6375520824618061E-2</v>
      </c>
      <c r="EP22" s="72">
        <f t="shared" si="43"/>
        <v>3.0878039189437927E-2</v>
      </c>
      <c r="EQ22" s="71">
        <f t="shared" si="44"/>
        <v>1.401974217248737E-2</v>
      </c>
      <c r="ER22" s="69"/>
      <c r="ES22" s="84">
        <v>5766</v>
      </c>
      <c r="ET22" s="62">
        <v>2976.3</v>
      </c>
      <c r="EU22" s="80">
        <f t="shared" si="45"/>
        <v>8742.2999999999993</v>
      </c>
      <c r="EV22" s="82">
        <f t="shared" si="46"/>
        <v>-8.5474653880864254E-2</v>
      </c>
      <c r="EW22" s="83">
        <f t="shared" si="47"/>
        <v>0.18439930580487471</v>
      </c>
      <c r="EX22" s="43">
        <v>239173</v>
      </c>
      <c r="EY22" s="72">
        <f t="shared" si="48"/>
        <v>2.4108072399476529E-2</v>
      </c>
      <c r="EZ22" s="72">
        <f t="shared" si="49"/>
        <v>3.6552202798810898E-2</v>
      </c>
      <c r="FA22" s="71">
        <f t="shared" si="50"/>
        <v>5.3964960425695687E-4</v>
      </c>
      <c r="FB22" s="69"/>
      <c r="FC22" s="84">
        <v>6492.66</v>
      </c>
      <c r="FD22" s="62">
        <v>2729.2</v>
      </c>
      <c r="FE22" s="80">
        <f t="shared" si="94"/>
        <v>9221.86</v>
      </c>
      <c r="FF22" s="82">
        <f t="shared" si="95"/>
        <v>0.1260249739854318</v>
      </c>
      <c r="FG22" s="83">
        <f t="shared" si="96"/>
        <v>5.4855129656955416E-2</v>
      </c>
      <c r="FH22" s="43">
        <v>240897</v>
      </c>
      <c r="FI22" s="72">
        <f t="shared" ref="FI22:FI24" si="99">IF(FH22=0,0,FC22/FH22)</f>
        <v>2.6952016837071446E-2</v>
      </c>
      <c r="FJ22" s="72">
        <f t="shared" si="97"/>
        <v>3.828134015782679E-2</v>
      </c>
      <c r="FK22" s="71">
        <f t="shared" si="98"/>
        <v>7.2081714909291604E-3</v>
      </c>
    </row>
    <row r="23" spans="1:167" ht="12.95" thickBot="1">
      <c r="A23" s="100" t="s">
        <v>118</v>
      </c>
      <c r="B23" s="101">
        <v>479</v>
      </c>
      <c r="C23" s="102">
        <v>104384</v>
      </c>
      <c r="D23" s="72">
        <f t="shared" si="57"/>
        <v>4.5888258736971185E-3</v>
      </c>
      <c r="E23" s="101">
        <v>556</v>
      </c>
      <c r="F23" s="102">
        <v>106442</v>
      </c>
      <c r="G23" s="72">
        <f t="shared" si="58"/>
        <v>5.2235020010897954E-3</v>
      </c>
      <c r="H23" s="101">
        <v>578</v>
      </c>
      <c r="I23" s="102">
        <v>103717</v>
      </c>
      <c r="J23" s="72">
        <f t="shared" si="59"/>
        <v>5.5728569087034911E-3</v>
      </c>
      <c r="K23" s="101">
        <v>1196</v>
      </c>
      <c r="L23" s="102">
        <v>102370</v>
      </c>
      <c r="M23" s="91">
        <f t="shared" si="60"/>
        <v>1.1683110286216665E-2</v>
      </c>
      <c r="N23" s="103">
        <v>1507</v>
      </c>
      <c r="O23" s="103">
        <v>1527</v>
      </c>
      <c r="P23" s="101">
        <v>101137</v>
      </c>
      <c r="Q23" s="72">
        <f t="shared" si="0"/>
        <v>1.4900580400842422E-2</v>
      </c>
      <c r="R23" s="93">
        <f t="shared" si="61"/>
        <v>1.5098331965551678E-2</v>
      </c>
      <c r="S23" s="103">
        <v>1311.7</v>
      </c>
      <c r="T23" s="101">
        <v>1440</v>
      </c>
      <c r="U23" s="101">
        <v>98254</v>
      </c>
      <c r="V23" s="72">
        <f t="shared" si="62"/>
        <v>1.335009261709447E-2</v>
      </c>
      <c r="W23" s="93">
        <f t="shared" si="63"/>
        <v>1.4655891872086633E-2</v>
      </c>
      <c r="X23" s="103">
        <v>925</v>
      </c>
      <c r="Y23" s="101">
        <v>1089</v>
      </c>
      <c r="Z23" s="101">
        <v>99820</v>
      </c>
      <c r="AA23" s="72">
        <f t="shared" si="64"/>
        <v>9.2666800240432771E-3</v>
      </c>
      <c r="AB23" s="72">
        <f t="shared" si="65"/>
        <v>1.0909637347225005E-2</v>
      </c>
      <c r="AC23" s="72"/>
      <c r="AD23" s="101">
        <v>1073.2</v>
      </c>
      <c r="AE23" s="101">
        <v>13</v>
      </c>
      <c r="AF23" s="101">
        <f t="shared" si="66"/>
        <v>1086.2</v>
      </c>
      <c r="AG23" s="104">
        <f t="shared" si="1"/>
        <v>-2.5711662075298021E-3</v>
      </c>
      <c r="AH23" s="101">
        <v>100206</v>
      </c>
      <c r="AI23" s="72">
        <f t="shared" si="67"/>
        <v>1.0709937528690898E-2</v>
      </c>
      <c r="AJ23" s="72">
        <f t="shared" si="68"/>
        <v>1.0839670279224797E-2</v>
      </c>
      <c r="AK23" s="105">
        <f t="shared" si="2"/>
        <v>3.8669605289521139E-3</v>
      </c>
      <c r="AL23" s="82"/>
      <c r="AM23" s="101">
        <v>884.5</v>
      </c>
      <c r="AN23" s="101">
        <v>1029</v>
      </c>
      <c r="AO23" s="101">
        <f t="shared" si="69"/>
        <v>1913.5</v>
      </c>
      <c r="AP23" s="104">
        <f t="shared" si="70"/>
        <v>-0.17582929556466645</v>
      </c>
      <c r="AQ23" s="104">
        <f t="shared" si="3"/>
        <v>0.76164610568955982</v>
      </c>
      <c r="AR23" s="101">
        <v>99840</v>
      </c>
      <c r="AS23" s="72">
        <f t="shared" si="4"/>
        <v>8.8591746794871792E-3</v>
      </c>
      <c r="AT23" s="72">
        <f t="shared" si="5"/>
        <v>1.9165665064102565E-2</v>
      </c>
      <c r="AU23" s="106">
        <f t="shared" si="6"/>
        <v>-3.6524758996467279E-3</v>
      </c>
      <c r="AV23" s="69"/>
      <c r="AW23" s="101">
        <v>887.5</v>
      </c>
      <c r="AX23" s="101">
        <v>1385</v>
      </c>
      <c r="AY23" s="101">
        <f t="shared" si="71"/>
        <v>2272.5</v>
      </c>
      <c r="AZ23" s="104">
        <f t="shared" si="72"/>
        <v>3.3917467495760316E-3</v>
      </c>
      <c r="BA23" s="104">
        <f t="shared" si="73"/>
        <v>0.18761431931016462</v>
      </c>
      <c r="BB23" s="101">
        <v>97251</v>
      </c>
      <c r="BC23" s="72">
        <f t="shared" si="7"/>
        <v>9.1258701710008119E-3</v>
      </c>
      <c r="BD23" s="72">
        <f t="shared" si="8"/>
        <v>2.3367368973069687E-2</v>
      </c>
      <c r="BE23" s="106">
        <f t="shared" si="9"/>
        <v>-2.5931490384615386E-2</v>
      </c>
      <c r="BF23" s="69"/>
      <c r="BG23" s="101">
        <v>1501.4999999999998</v>
      </c>
      <c r="BH23" s="101">
        <v>358</v>
      </c>
      <c r="BI23" s="90">
        <f t="shared" si="90"/>
        <v>1859.4999999999998</v>
      </c>
      <c r="BJ23" s="104">
        <f t="shared" si="74"/>
        <v>0.69183098591549275</v>
      </c>
      <c r="BK23" s="104">
        <f t="shared" si="75"/>
        <v>-0.18173817381738183</v>
      </c>
      <c r="BL23" s="96">
        <v>97362</v>
      </c>
      <c r="BM23" s="72">
        <f t="shared" si="10"/>
        <v>1.5421827817834471E-2</v>
      </c>
      <c r="BN23" s="72">
        <f t="shared" si="11"/>
        <v>1.9098827057784349E-2</v>
      </c>
      <c r="BO23" s="106">
        <f t="shared" si="12"/>
        <v>1.1413764382885523E-3</v>
      </c>
      <c r="BP23" s="69"/>
      <c r="BQ23" s="101">
        <v>1905.5</v>
      </c>
      <c r="BR23" s="101">
        <v>28.5</v>
      </c>
      <c r="BS23" s="90">
        <f t="shared" si="91"/>
        <v>1934</v>
      </c>
      <c r="BT23" s="104">
        <f t="shared" si="76"/>
        <v>0.26906426906426928</v>
      </c>
      <c r="BU23" s="104">
        <f t="shared" si="77"/>
        <v>4.0064533476741188E-2</v>
      </c>
      <c r="BV23" s="96">
        <v>93706</v>
      </c>
      <c r="BW23" s="72">
        <f t="shared" si="13"/>
        <v>2.0334877169017992E-2</v>
      </c>
      <c r="BX23" s="72">
        <f t="shared" si="14"/>
        <v>2.0639019913345998E-2</v>
      </c>
      <c r="BY23" s="106">
        <f t="shared" si="15"/>
        <v>-3.7550584416918303E-2</v>
      </c>
      <c r="BZ23" s="69"/>
      <c r="CA23" s="33">
        <v>950.5</v>
      </c>
      <c r="CB23" s="101">
        <v>57.5</v>
      </c>
      <c r="CC23" s="90">
        <f t="shared" si="92"/>
        <v>1008</v>
      </c>
      <c r="CD23" s="104">
        <f t="shared" si="78"/>
        <v>-0.50118079244292835</v>
      </c>
      <c r="CE23" s="104">
        <f t="shared" si="79"/>
        <v>-0.47880041365046538</v>
      </c>
      <c r="CF23" s="32">
        <v>95277</v>
      </c>
      <c r="CG23" s="72">
        <f t="shared" si="16"/>
        <v>9.9761747326217246E-3</v>
      </c>
      <c r="CH23" s="72">
        <f t="shared" si="17"/>
        <v>1.0579678201454706E-2</v>
      </c>
      <c r="CI23" s="106">
        <f t="shared" si="18"/>
        <v>1.676520180137878E-2</v>
      </c>
      <c r="CJ23" s="69"/>
      <c r="CK23" s="33">
        <v>584</v>
      </c>
      <c r="CL23" s="101">
        <v>103</v>
      </c>
      <c r="CM23" s="90">
        <f t="shared" si="19"/>
        <v>687</v>
      </c>
      <c r="CN23" s="104">
        <f t="shared" si="80"/>
        <v>-0.38558653340347188</v>
      </c>
      <c r="CO23" s="107">
        <f t="shared" si="81"/>
        <v>-0.31845238095238093</v>
      </c>
      <c r="CP23" s="46">
        <v>95420</v>
      </c>
      <c r="CQ23" s="72">
        <f t="shared" si="20"/>
        <v>6.1203102075036682E-3</v>
      </c>
      <c r="CR23" s="72">
        <f t="shared" si="21"/>
        <v>7.1997484804024311E-3</v>
      </c>
      <c r="CS23" s="106">
        <f t="shared" si="22"/>
        <v>1.5008868877063718E-3</v>
      </c>
      <c r="CT23" s="69"/>
      <c r="CU23" s="108">
        <v>606</v>
      </c>
      <c r="CV23" s="102">
        <v>343</v>
      </c>
      <c r="CW23" s="90">
        <f t="shared" si="23"/>
        <v>949</v>
      </c>
      <c r="CX23" s="104">
        <f t="shared" si="82"/>
        <v>3.7671232876712327E-2</v>
      </c>
      <c r="CY23" s="104">
        <f t="shared" si="83"/>
        <v>0.38136826783114991</v>
      </c>
      <c r="CZ23" s="35">
        <v>94504</v>
      </c>
      <c r="DA23" s="72">
        <f t="shared" si="24"/>
        <v>6.4124269872174724E-3</v>
      </c>
      <c r="DB23" s="72">
        <f t="shared" si="25"/>
        <v>1.0041902988233303E-2</v>
      </c>
      <c r="DC23" s="106">
        <f t="shared" si="26"/>
        <v>-9.599664640536576E-3</v>
      </c>
      <c r="DD23" s="69"/>
      <c r="DE23" s="108">
        <v>561.79999999999995</v>
      </c>
      <c r="DF23" s="102">
        <v>424.6</v>
      </c>
      <c r="DG23" s="90">
        <f t="shared" si="27"/>
        <v>986.4</v>
      </c>
      <c r="DH23" s="104">
        <f t="shared" si="84"/>
        <v>-7.2937293729373007E-2</v>
      </c>
      <c r="DI23" s="104">
        <f t="shared" si="85"/>
        <v>3.9409905163329796E-2</v>
      </c>
      <c r="DJ23" s="44">
        <v>94568</v>
      </c>
      <c r="DK23" s="72">
        <f t="shared" si="28"/>
        <v>5.9406987564503844E-3</v>
      </c>
      <c r="DL23" s="72">
        <f t="shared" si="29"/>
        <v>1.0430589628627019E-2</v>
      </c>
      <c r="DM23" s="106">
        <f t="shared" si="30"/>
        <v>6.7722001185135017E-4</v>
      </c>
      <c r="DN23" s="69"/>
      <c r="DO23" s="108">
        <v>722.4</v>
      </c>
      <c r="DP23" s="54">
        <v>242.1</v>
      </c>
      <c r="DQ23" s="90">
        <f t="shared" si="31"/>
        <v>964.5</v>
      </c>
      <c r="DR23" s="104">
        <f t="shared" si="86"/>
        <v>0.28586685653257393</v>
      </c>
      <c r="DS23" s="107">
        <f t="shared" si="87"/>
        <v>-2.2201946472019441E-2</v>
      </c>
      <c r="DT23" s="43">
        <v>92317</v>
      </c>
      <c r="DU23" s="72">
        <f t="shared" si="32"/>
        <v>7.8252109578950783E-3</v>
      </c>
      <c r="DV23" s="72">
        <f t="shared" si="33"/>
        <v>1.0447696523933837E-2</v>
      </c>
      <c r="DW23" s="106">
        <f t="shared" si="34"/>
        <v>-2.3802977751459266E-2</v>
      </c>
      <c r="DX23" s="69"/>
      <c r="DY23" s="85">
        <v>892</v>
      </c>
      <c r="DZ23" s="63">
        <v>62</v>
      </c>
      <c r="EA23" s="80">
        <f t="shared" si="35"/>
        <v>954</v>
      </c>
      <c r="EB23" s="104">
        <f t="shared" si="88"/>
        <v>0.23477297895902552</v>
      </c>
      <c r="EC23" s="107">
        <f t="shared" si="89"/>
        <v>-1.088646967340591E-2</v>
      </c>
      <c r="ED23" s="44">
        <v>91923</v>
      </c>
      <c r="EE23" s="72">
        <f t="shared" si="36"/>
        <v>9.7037738106893808E-3</v>
      </c>
      <c r="EF23" s="72">
        <f t="shared" si="37"/>
        <v>1.0378251362553442E-2</v>
      </c>
      <c r="EG23" s="106">
        <f t="shared" si="38"/>
        <v>-4.2679029864488667E-3</v>
      </c>
      <c r="EH23" s="106"/>
      <c r="EI23" s="85">
        <v>651.9</v>
      </c>
      <c r="EJ23" s="63">
        <v>3.6</v>
      </c>
      <c r="EK23" s="80">
        <f t="shared" si="39"/>
        <v>655.5</v>
      </c>
      <c r="EL23" s="104">
        <f t="shared" si="93"/>
        <v>-0.26917040358744398</v>
      </c>
      <c r="EM23" s="107">
        <f t="shared" si="41"/>
        <v>-0.31289308176100628</v>
      </c>
      <c r="EN23" s="44">
        <v>91471</v>
      </c>
      <c r="EO23" s="72">
        <f t="shared" si="42"/>
        <v>7.1268489466606898E-3</v>
      </c>
      <c r="EP23" s="72">
        <f t="shared" si="43"/>
        <v>7.1662056826753834E-3</v>
      </c>
      <c r="EQ23" s="106">
        <f t="shared" si="44"/>
        <v>-4.9171589264928256E-3</v>
      </c>
      <c r="ER23" s="69"/>
      <c r="ES23" s="85">
        <v>639</v>
      </c>
      <c r="ET23" s="63">
        <v>90.9</v>
      </c>
      <c r="EU23" s="80">
        <f t="shared" si="45"/>
        <v>729.9</v>
      </c>
      <c r="EV23" s="104">
        <f t="shared" si="46"/>
        <v>-1.9788311090658043E-2</v>
      </c>
      <c r="EW23" s="107">
        <f t="shared" si="47"/>
        <v>0.11350114416475969</v>
      </c>
      <c r="EX23" s="44">
        <v>91396</v>
      </c>
      <c r="EY23" s="72">
        <f t="shared" si="48"/>
        <v>6.9915532408420496E-3</v>
      </c>
      <c r="EZ23" s="72">
        <f t="shared" si="49"/>
        <v>7.9861263074970448E-3</v>
      </c>
      <c r="FA23" s="106">
        <f t="shared" si="50"/>
        <v>-8.19932000306108E-4</v>
      </c>
      <c r="FB23" s="69"/>
      <c r="FC23" s="85">
        <v>638.5</v>
      </c>
      <c r="FD23" s="63">
        <v>359.3</v>
      </c>
      <c r="FE23" s="80">
        <f t="shared" si="94"/>
        <v>997.8</v>
      </c>
      <c r="FF23" s="104">
        <f t="shared" si="95"/>
        <v>-7.8247261345852897E-4</v>
      </c>
      <c r="FG23" s="107">
        <f t="shared" si="96"/>
        <v>0.36703658035347309</v>
      </c>
      <c r="FH23" s="44">
        <v>91045</v>
      </c>
      <c r="FI23" s="72">
        <f t="shared" si="99"/>
        <v>7.0130155417650608E-3</v>
      </c>
      <c r="FJ23" s="72">
        <f t="shared" si="97"/>
        <v>1.0959415673568016E-2</v>
      </c>
      <c r="FK23" s="106">
        <f t="shared" si="98"/>
        <v>-3.8404306534202811E-3</v>
      </c>
    </row>
    <row r="24" spans="1:167" ht="13.5" thickBot="1">
      <c r="A24" s="6" t="s">
        <v>33</v>
      </c>
      <c r="B24" s="7">
        <v>149510</v>
      </c>
      <c r="C24" s="8">
        <v>10255823</v>
      </c>
      <c r="D24" s="9">
        <f t="shared" si="57"/>
        <v>1.457805970325346E-2</v>
      </c>
      <c r="E24" s="7">
        <v>180841</v>
      </c>
      <c r="F24" s="8">
        <v>10308914</v>
      </c>
      <c r="G24" s="9">
        <f t="shared" si="58"/>
        <v>1.7542196976325537E-2</v>
      </c>
      <c r="H24" s="7">
        <v>197900</v>
      </c>
      <c r="I24" s="8">
        <v>10311212</v>
      </c>
      <c r="J24" s="9">
        <f t="shared" si="59"/>
        <v>1.9192700140390869E-2</v>
      </c>
      <c r="K24" s="7">
        <v>252556</v>
      </c>
      <c r="L24" s="8">
        <v>10361509</v>
      </c>
      <c r="M24" s="23">
        <f t="shared" si="60"/>
        <v>2.4374441985235935E-2</v>
      </c>
      <c r="N24" s="25">
        <v>308835</v>
      </c>
      <c r="O24" s="7">
        <v>381788.9</v>
      </c>
      <c r="P24" s="7">
        <v>10403856</v>
      </c>
      <c r="Q24" s="9">
        <f t="shared" si="0"/>
        <v>2.9684666915805062E-2</v>
      </c>
      <c r="R24" s="27">
        <f t="shared" si="61"/>
        <v>3.6696865085406795E-2</v>
      </c>
      <c r="S24" s="25">
        <v>349536</v>
      </c>
      <c r="T24" s="7">
        <v>410360</v>
      </c>
      <c r="U24" s="7">
        <v>10362179</v>
      </c>
      <c r="V24" s="9">
        <f>IF(U24=0,0,S24/U24)</f>
        <v>3.3731901369393448E-2</v>
      </c>
      <c r="W24" s="27">
        <f t="shared" si="63"/>
        <v>3.960170925439524E-2</v>
      </c>
      <c r="X24" s="25">
        <v>365002</v>
      </c>
      <c r="Y24" s="7">
        <v>430326</v>
      </c>
      <c r="Z24" s="7">
        <v>10354236</v>
      </c>
      <c r="AA24" s="9">
        <f t="shared" si="64"/>
        <v>3.5251466163220543E-2</v>
      </c>
      <c r="AB24" s="9">
        <f t="shared" si="65"/>
        <v>4.1560381664084149E-2</v>
      </c>
      <c r="AC24" s="12"/>
      <c r="AD24" s="7">
        <v>387977.6</v>
      </c>
      <c r="AE24" s="7">
        <v>57651.8</v>
      </c>
      <c r="AF24" s="7">
        <f t="shared" si="66"/>
        <v>445629.39999999997</v>
      </c>
      <c r="AG24" s="12">
        <f t="shared" si="1"/>
        <v>3.5562341108833689E-2</v>
      </c>
      <c r="AH24" s="7">
        <v>10340195</v>
      </c>
      <c r="AI24" s="9">
        <f t="shared" si="67"/>
        <v>3.7521303998618978E-2</v>
      </c>
      <c r="AJ24" s="9">
        <f t="shared" si="68"/>
        <v>4.3096808135629931E-2</v>
      </c>
      <c r="AK24" s="109">
        <f t="shared" si="2"/>
        <v>-1.3560633541673185E-3</v>
      </c>
      <c r="AL24" s="12"/>
      <c r="AM24" s="7">
        <f>SUM(AM5:AM23)</f>
        <v>401804.9</v>
      </c>
      <c r="AN24" s="7">
        <f>SUM(AN5:AN23)</f>
        <v>87784.200000000012</v>
      </c>
      <c r="AO24" s="7">
        <f>SUM(AO5:AO23)</f>
        <v>489589.10000000003</v>
      </c>
      <c r="AP24" s="12">
        <f t="shared" si="70"/>
        <v>3.5639428668046938E-2</v>
      </c>
      <c r="AQ24" s="12">
        <f t="shared" si="3"/>
        <v>9.8646319116288267E-2</v>
      </c>
      <c r="AR24" s="14">
        <f>SUM(AR5:AR23)</f>
        <v>10331251</v>
      </c>
      <c r="AS24" s="9">
        <f t="shared" si="4"/>
        <v>3.8892182563370112E-2</v>
      </c>
      <c r="AT24" s="9">
        <f t="shared" si="5"/>
        <v>4.7389139998631341E-2</v>
      </c>
      <c r="AU24" s="86">
        <f t="shared" si="6"/>
        <v>-8.6497401644746548E-4</v>
      </c>
      <c r="AV24" s="69"/>
      <c r="AW24" s="7">
        <f>SUM(AW5:AW23)</f>
        <v>403762.9</v>
      </c>
      <c r="AX24" s="7">
        <f>SUM(AX5:AX23)</f>
        <v>118724</v>
      </c>
      <c r="AY24" s="7">
        <f>SUM(AY5:AY23)</f>
        <v>522486.89999999997</v>
      </c>
      <c r="AZ24" s="12">
        <f t="shared" si="72"/>
        <v>4.8730117527187944E-3</v>
      </c>
      <c r="BA24" s="12">
        <f t="shared" si="73"/>
        <v>6.719471491501737E-2</v>
      </c>
      <c r="BB24" s="14">
        <f>SUM(BB5:BB23)</f>
        <v>10240723</v>
      </c>
      <c r="BC24" s="9">
        <f t="shared" si="7"/>
        <v>3.9427186928110453E-2</v>
      </c>
      <c r="BD24" s="9">
        <f t="shared" si="8"/>
        <v>5.1020509001171103E-2</v>
      </c>
      <c r="BE24" s="86">
        <f t="shared" si="9"/>
        <v>-8.762539986686994E-3</v>
      </c>
      <c r="BF24" s="69"/>
      <c r="BG24" s="7">
        <v>439862.19999999984</v>
      </c>
      <c r="BH24" s="7">
        <f>SUM(BH5:BH23)</f>
        <v>127486.10000000002</v>
      </c>
      <c r="BI24" s="28">
        <f t="shared" si="90"/>
        <v>567348.29999999981</v>
      </c>
      <c r="BJ24" s="12">
        <f t="shared" si="74"/>
        <v>8.940717435901073E-2</v>
      </c>
      <c r="BK24" s="12">
        <f t="shared" si="75"/>
        <v>8.5861291450560484E-2</v>
      </c>
      <c r="BL24" s="14">
        <f>SUM(BL5:BL23)</f>
        <v>10152194</v>
      </c>
      <c r="BM24" s="9">
        <f t="shared" si="10"/>
        <v>4.3326811918684753E-2</v>
      </c>
      <c r="BN24" s="9">
        <f t="shared" si="11"/>
        <v>5.588430441735056E-2</v>
      </c>
      <c r="BO24" s="86">
        <f t="shared" si="12"/>
        <v>-8.6447997861088515E-3</v>
      </c>
      <c r="BP24" s="69"/>
      <c r="BQ24" s="7">
        <f>SUM(BQ5:BQ23)</f>
        <v>471964.09999999992</v>
      </c>
      <c r="BR24" s="7">
        <f>SUM(BR5:BR23)</f>
        <v>101954.6</v>
      </c>
      <c r="BS24" s="28">
        <f t="shared" si="91"/>
        <v>573918.69999999995</v>
      </c>
      <c r="BT24" s="12">
        <f t="shared" si="76"/>
        <v>7.2981720184185167E-2</v>
      </c>
      <c r="BU24" s="12">
        <f t="shared" si="77"/>
        <v>1.1580893077497795E-2</v>
      </c>
      <c r="BV24" s="14">
        <v>10067803</v>
      </c>
      <c r="BW24" s="9">
        <f t="shared" si="13"/>
        <v>4.6878559304348713E-2</v>
      </c>
      <c r="BX24" s="9">
        <f t="shared" si="14"/>
        <v>5.7005356580775365E-2</v>
      </c>
      <c r="BY24" s="86">
        <f t="shared" si="15"/>
        <v>-8.3125874072146368E-3</v>
      </c>
      <c r="BZ24" s="69"/>
      <c r="CA24" s="7">
        <f>SUM(CA5:CA23)</f>
        <v>503996.3</v>
      </c>
      <c r="CB24" s="34">
        <v>59448.800000000003</v>
      </c>
      <c r="CC24" s="28">
        <f>CA24+CB24</f>
        <v>563445.1</v>
      </c>
      <c r="CD24" s="12">
        <f t="shared" si="78"/>
        <v>6.7869992654102457E-2</v>
      </c>
      <c r="CE24" s="29">
        <f t="shared" si="79"/>
        <v>-1.8249274679497249E-2</v>
      </c>
      <c r="CF24" s="31">
        <f>SUM(CF5:CF23)</f>
        <v>9981159</v>
      </c>
      <c r="CG24" s="30">
        <f t="shared" si="16"/>
        <v>5.0494767190864306E-2</v>
      </c>
      <c r="CH24" s="9">
        <f t="shared" si="17"/>
        <v>5.6450869082438217E-2</v>
      </c>
      <c r="CI24" s="86">
        <f t="shared" si="18"/>
        <v>-8.6060484099659083E-3</v>
      </c>
      <c r="CJ24" s="69"/>
      <c r="CK24" s="7">
        <f>SUM(CK5:CK23)</f>
        <v>503611.1</v>
      </c>
      <c r="CL24" s="34">
        <f>SUM(CL5:CL23)</f>
        <v>50841.400000000009</v>
      </c>
      <c r="CM24" s="28">
        <v>554452.5</v>
      </c>
      <c r="CN24" s="12">
        <f t="shared" si="80"/>
        <v>-7.6429132515459265E-4</v>
      </c>
      <c r="CO24" s="29">
        <f t="shared" si="81"/>
        <v>-1.5960028758791187E-2</v>
      </c>
      <c r="CP24" s="28">
        <f>SUM(CP5:CP23)</f>
        <v>9891926</v>
      </c>
      <c r="CQ24" s="30">
        <f t="shared" si="20"/>
        <v>5.0911329098094746E-2</v>
      </c>
      <c r="CR24" s="9">
        <f t="shared" si="21"/>
        <v>5.6051015747590513E-2</v>
      </c>
      <c r="CS24" s="86">
        <f t="shared" si="22"/>
        <v>-8.9401441255469432E-3</v>
      </c>
      <c r="CT24" s="69"/>
      <c r="CU24" s="7">
        <f>SUM(CU5:CU23)</f>
        <v>474065.10000000003</v>
      </c>
      <c r="CV24" s="34">
        <f>SUM(CV5:CV23)</f>
        <v>44376</v>
      </c>
      <c r="CW24" s="28">
        <v>518441</v>
      </c>
      <c r="CX24" s="12">
        <f t="shared" si="82"/>
        <v>-5.8668285905532948E-2</v>
      </c>
      <c r="CY24" s="29">
        <f t="shared" si="83"/>
        <v>-6.4949657545055703E-2</v>
      </c>
      <c r="CZ24" s="31">
        <f>SUM(CZ5:CZ23)</f>
        <v>9828353</v>
      </c>
      <c r="DA24" s="36">
        <f t="shared" si="24"/>
        <v>4.8234439686893629E-2</v>
      </c>
      <c r="DB24" s="37">
        <f t="shared" si="25"/>
        <v>5.2749529855103901E-2</v>
      </c>
      <c r="DC24" s="86">
        <f t="shared" si="26"/>
        <v>-6.4267565285061777E-3</v>
      </c>
      <c r="DD24" s="69"/>
      <c r="DE24" s="7">
        <f>SUM(DE5:DE23)</f>
        <v>463256.60000000009</v>
      </c>
      <c r="DF24" s="34">
        <f>SUM(DF5:DF23)</f>
        <v>39435.399999999994</v>
      </c>
      <c r="DG24" s="28">
        <v>502692</v>
      </c>
      <c r="DH24" s="12">
        <f t="shared" si="84"/>
        <v>-2.279961127701647E-2</v>
      </c>
      <c r="DI24" s="29">
        <f t="shared" si="85"/>
        <v>-3.0377612881697241E-2</v>
      </c>
      <c r="DJ24" s="28">
        <f>SUM(DJ5:DJ23)</f>
        <v>9859381</v>
      </c>
      <c r="DK24" s="36">
        <f t="shared" si="28"/>
        <v>4.6986377745215455E-2</v>
      </c>
      <c r="DL24" s="37">
        <f t="shared" si="29"/>
        <v>5.0986162315869527E-2</v>
      </c>
      <c r="DM24" s="86">
        <f t="shared" si="30"/>
        <v>3.1569887650555492E-3</v>
      </c>
      <c r="DN24" s="69"/>
      <c r="DO24" s="41">
        <f>SUM(DO5:DO23)</f>
        <v>444638.99999999994</v>
      </c>
      <c r="DP24" s="51">
        <f>SUM(DP5:DP23)</f>
        <v>33599.555</v>
      </c>
      <c r="DQ24" s="28">
        <v>478238.6</v>
      </c>
      <c r="DR24" s="12">
        <f t="shared" si="86"/>
        <v>-4.0188526186135602E-2</v>
      </c>
      <c r="DS24" s="29">
        <f t="shared" si="87"/>
        <v>-4.8644895880579006E-2</v>
      </c>
      <c r="DT24" s="28">
        <f>SUM(DT5:DT23)</f>
        <v>9837005</v>
      </c>
      <c r="DU24" s="36">
        <f t="shared" si="32"/>
        <v>4.5200647961447613E-2</v>
      </c>
      <c r="DV24" s="37">
        <f t="shared" si="33"/>
        <v>4.8616281073355153E-2</v>
      </c>
      <c r="DW24" s="86">
        <f t="shared" si="34"/>
        <v>-2.2695136743371615E-3</v>
      </c>
      <c r="DX24" s="69"/>
      <c r="DY24" s="59">
        <f>SUM(DY5:DY23)</f>
        <v>448767</v>
      </c>
      <c r="DZ24" s="64">
        <f>SUM(DZ5:DZ23)</f>
        <v>29740</v>
      </c>
      <c r="EA24" s="66">
        <v>478504.66</v>
      </c>
      <c r="EB24" s="12">
        <f t="shared" si="88"/>
        <v>9.283935957034941E-3</v>
      </c>
      <c r="EC24" s="29">
        <f t="shared" si="89"/>
        <v>5.5633317762304778E-4</v>
      </c>
      <c r="ED24" s="28">
        <f>SUM(ED5:ED23)</f>
        <v>9824526</v>
      </c>
      <c r="EE24" s="36">
        <f t="shared" si="36"/>
        <v>4.5678234247636985E-2</v>
      </c>
      <c r="EF24" s="37">
        <f t="shared" si="37"/>
        <v>4.8705114119500521E-2</v>
      </c>
      <c r="EG24" s="86">
        <f t="shared" si="38"/>
        <v>-1.268577173641774E-3</v>
      </c>
      <c r="EH24" s="106"/>
      <c r="EI24" s="59">
        <f>SUM(EI5:EI23)</f>
        <v>439498.821</v>
      </c>
      <c r="EJ24" s="64">
        <f>SUM(EJ5:EJ23)</f>
        <v>34161.299999999996</v>
      </c>
      <c r="EK24" s="66">
        <v>473660</v>
      </c>
      <c r="EL24" s="12">
        <f t="shared" si="93"/>
        <v>-2.0652541296485711E-2</v>
      </c>
      <c r="EM24" s="29">
        <f t="shared" si="41"/>
        <v>-1.012458269476409E-2</v>
      </c>
      <c r="EN24" s="28">
        <f>SUM(EN5:EN23)</f>
        <v>9822634</v>
      </c>
      <c r="EO24" s="36">
        <f t="shared" si="42"/>
        <v>4.4743479294861235E-2</v>
      </c>
      <c r="EP24" s="37">
        <f t="shared" si="43"/>
        <v>4.8221281582923686E-2</v>
      </c>
      <c r="EQ24" s="86">
        <f t="shared" si="44"/>
        <v>-1.9257926540170995E-4</v>
      </c>
      <c r="ER24" s="69"/>
      <c r="ES24" s="59">
        <f>SUM(ES5:ES23)</f>
        <v>418789.93</v>
      </c>
      <c r="ET24" s="64">
        <f>SUM(ET5:ET23)</f>
        <v>47078.15</v>
      </c>
      <c r="EU24" s="66">
        <v>465868</v>
      </c>
      <c r="EV24" s="12">
        <f t="shared" si="46"/>
        <v>-4.7119332317844841E-2</v>
      </c>
      <c r="EW24" s="29">
        <f t="shared" si="47"/>
        <v>-1.6450618587172235E-2</v>
      </c>
      <c r="EX24" s="28">
        <f>SUM(EX5:EX23)</f>
        <v>9836352</v>
      </c>
      <c r="EY24" s="36">
        <f t="shared" si="48"/>
        <v>4.2575736411222372E-2</v>
      </c>
      <c r="EZ24" s="37">
        <f t="shared" si="49"/>
        <v>4.7361867489085385E-2</v>
      </c>
      <c r="FA24" s="86">
        <f t="shared" si="50"/>
        <v>1.3965704107472597E-3</v>
      </c>
      <c r="FB24" s="69"/>
      <c r="FC24" s="59">
        <f>SUM(FC5:FC23)</f>
        <v>413268.94999999995</v>
      </c>
      <c r="FD24" s="64">
        <v>41749</v>
      </c>
      <c r="FE24" s="66">
        <v>455018</v>
      </c>
      <c r="FF24" s="12">
        <f t="shared" si="95"/>
        <v>-1.318317276635577E-2</v>
      </c>
      <c r="FG24" s="29">
        <f t="shared" si="96"/>
        <v>-2.328985892999734E-2</v>
      </c>
      <c r="FH24" s="28">
        <f>SUM(FH5:FH23)</f>
        <v>9818216</v>
      </c>
      <c r="FI24" s="36">
        <f t="shared" si="99"/>
        <v>4.2092061327638333E-2</v>
      </c>
      <c r="FJ24" s="37">
        <f t="shared" si="97"/>
        <v>4.6344264579227024E-2</v>
      </c>
      <c r="FK24" s="86">
        <f t="shared" si="98"/>
        <v>-1.8437729759976057E-3</v>
      </c>
    </row>
    <row r="25" spans="1:167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110"/>
      <c r="Q25" s="111"/>
      <c r="R25" s="69"/>
      <c r="S25" s="110"/>
      <c r="T25" s="111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19">
        <v>401804.9</v>
      </c>
      <c r="AN25" s="19">
        <v>87784.2</v>
      </c>
      <c r="AO25" s="19">
        <v>489589.1</v>
      </c>
      <c r="AP25" s="69"/>
      <c r="AQ25" s="69"/>
      <c r="AR25" s="69"/>
      <c r="AS25" s="69"/>
      <c r="AT25" s="69"/>
      <c r="AU25" s="69"/>
      <c r="AV25" s="69"/>
      <c r="AW25" s="19"/>
      <c r="AX25" s="19"/>
      <c r="AY25" s="19"/>
      <c r="AZ25" s="69"/>
      <c r="BA25" s="69"/>
      <c r="BB25" s="96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96" t="s">
        <v>12</v>
      </c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87"/>
      <c r="DQ25" s="69"/>
      <c r="DR25" s="69"/>
      <c r="DS25" s="69"/>
      <c r="DT25" s="69"/>
      <c r="DU25" s="69"/>
      <c r="DV25" s="69"/>
      <c r="DW25" s="69"/>
      <c r="DX25" s="69"/>
      <c r="DY25" s="68"/>
      <c r="DZ25" s="68"/>
      <c r="EA25" s="68"/>
      <c r="EB25" s="69"/>
      <c r="EC25" s="69"/>
      <c r="ED25" s="69"/>
      <c r="EE25" s="69"/>
      <c r="EF25" s="69"/>
      <c r="EG25" s="69"/>
      <c r="EH25" s="69"/>
      <c r="EI25" s="68"/>
      <c r="EJ25" s="68"/>
      <c r="EK25" s="68"/>
      <c r="EL25" s="69"/>
      <c r="EM25" s="69"/>
      <c r="EN25" s="69"/>
      <c r="EO25" s="69"/>
      <c r="EP25" s="69"/>
      <c r="EQ25" s="69"/>
      <c r="ER25" s="69"/>
      <c r="ES25" s="68"/>
      <c r="ET25" s="68"/>
      <c r="EU25" s="68"/>
      <c r="EV25" s="69"/>
      <c r="EW25" s="69"/>
      <c r="EX25" s="69"/>
      <c r="EY25" s="69"/>
      <c r="EZ25" s="69"/>
      <c r="FA25" s="69"/>
      <c r="FB25" s="69"/>
      <c r="FC25" s="68"/>
      <c r="FD25" s="68"/>
      <c r="FE25" s="68"/>
      <c r="FF25" s="69"/>
      <c r="FG25" s="69"/>
      <c r="FH25" s="69"/>
      <c r="FI25" s="69"/>
      <c r="FJ25" s="69"/>
      <c r="FK25" s="69"/>
    </row>
    <row r="26" spans="1:167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96"/>
      <c r="Q26" s="96"/>
      <c r="R26" s="69"/>
      <c r="S26" s="69"/>
      <c r="T26" s="69"/>
      <c r="U26" s="96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20"/>
      <c r="AN26" s="21" t="s">
        <v>119</v>
      </c>
      <c r="AO26" s="19">
        <f>AM24+AN24</f>
        <v>489589.10000000003</v>
      </c>
      <c r="AP26" s="69"/>
      <c r="AQ26" s="69"/>
      <c r="AR26" s="69"/>
      <c r="AS26" s="69"/>
      <c r="AT26" s="69"/>
      <c r="AU26" s="69"/>
      <c r="AV26" s="69"/>
      <c r="AW26" s="20"/>
      <c r="AX26" s="21" t="s">
        <v>119</v>
      </c>
      <c r="AY26" s="19">
        <f>AW24+AX24</f>
        <v>522486.9</v>
      </c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 t="s">
        <v>12</v>
      </c>
      <c r="CV26" s="69" t="s">
        <v>12</v>
      </c>
      <c r="CW26" s="69" t="s">
        <v>12</v>
      </c>
      <c r="CX26" s="69" t="s">
        <v>12</v>
      </c>
      <c r="CY26" s="69" t="s">
        <v>12</v>
      </c>
      <c r="CZ26" s="131" t="s">
        <v>12</v>
      </c>
      <c r="DA26" s="131"/>
      <c r="DB26" s="131"/>
      <c r="DC26" s="131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87"/>
      <c r="DQ26" s="69" t="s">
        <v>12</v>
      </c>
      <c r="DR26" s="69"/>
      <c r="DS26" s="69"/>
      <c r="DT26" s="69"/>
      <c r="DU26" s="69"/>
      <c r="DV26" s="69"/>
      <c r="DW26" s="69"/>
      <c r="DX26" s="69"/>
      <c r="DY26" s="68"/>
      <c r="DZ26" s="68"/>
      <c r="EA26" s="68" t="s">
        <v>12</v>
      </c>
      <c r="EB26" s="69"/>
      <c r="EC26" s="69"/>
      <c r="ED26" s="69"/>
      <c r="EE26" s="69"/>
      <c r="EF26" s="69"/>
      <c r="EG26" s="69"/>
      <c r="EH26" s="69"/>
      <c r="EI26" s="68"/>
      <c r="EJ26" s="68"/>
      <c r="EK26" s="68" t="s">
        <v>12</v>
      </c>
      <c r="EL26" s="69"/>
      <c r="EM26" s="69"/>
      <c r="EN26" s="69"/>
      <c r="EO26" s="69"/>
      <c r="EP26" s="69" t="s">
        <v>12</v>
      </c>
      <c r="EQ26" s="69"/>
      <c r="ER26" s="69"/>
      <c r="ES26" s="68"/>
      <c r="ET26" s="68"/>
      <c r="EU26" s="68" t="s">
        <v>12</v>
      </c>
      <c r="EV26" s="69"/>
      <c r="EW26" s="69"/>
      <c r="EX26" s="69"/>
      <c r="EY26" s="69"/>
      <c r="EZ26" s="69" t="s">
        <v>12</v>
      </c>
      <c r="FA26" s="69"/>
      <c r="FB26" s="69"/>
      <c r="FC26" s="68"/>
      <c r="FD26" s="68"/>
      <c r="FE26" s="68" t="s">
        <v>12</v>
      </c>
      <c r="FF26" s="69"/>
      <c r="FG26" s="69"/>
      <c r="FH26" s="69"/>
      <c r="FI26" s="69"/>
      <c r="FJ26" s="69" t="s">
        <v>12</v>
      </c>
      <c r="FK26" s="69"/>
    </row>
    <row r="27" spans="1:167" ht="12.95" thickBo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96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38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87"/>
      <c r="DQ27" s="69"/>
      <c r="DR27" s="69"/>
      <c r="DS27" s="69"/>
      <c r="DT27" s="69"/>
      <c r="DU27" s="69"/>
      <c r="DV27" s="69"/>
      <c r="DW27" s="69"/>
      <c r="DX27" s="69"/>
      <c r="DY27" s="68"/>
      <c r="DZ27" s="68"/>
      <c r="EA27" s="68"/>
      <c r="EB27" s="69"/>
      <c r="EC27" s="69"/>
      <c r="ED27" s="69"/>
      <c r="EE27" s="69"/>
      <c r="EF27" s="69"/>
      <c r="EG27" s="69"/>
      <c r="EH27" s="69"/>
      <c r="EI27" s="68"/>
      <c r="EJ27" s="68"/>
      <c r="EK27" s="68"/>
      <c r="EL27" s="69"/>
      <c r="EM27" s="69"/>
      <c r="EN27" s="69"/>
      <c r="EO27" s="69"/>
      <c r="EP27" s="69"/>
      <c r="EQ27" s="69"/>
      <c r="ER27" s="69"/>
      <c r="ES27" s="68"/>
      <c r="ET27" s="68"/>
      <c r="EU27" s="68"/>
      <c r="EV27" s="69"/>
      <c r="EW27" s="69"/>
      <c r="EX27" s="69"/>
      <c r="EY27" s="69"/>
      <c r="EZ27" s="69"/>
      <c r="FA27" s="69"/>
      <c r="FB27" s="69"/>
      <c r="FC27" s="68"/>
      <c r="FD27" s="68"/>
      <c r="FE27" s="68" t="s">
        <v>12</v>
      </c>
      <c r="FF27" s="69"/>
      <c r="FG27" s="69"/>
      <c r="FH27" s="69"/>
      <c r="FI27" s="69"/>
      <c r="FJ27" s="69"/>
      <c r="FK27" s="69"/>
    </row>
    <row r="28" spans="1:167" ht="13.5" thickBo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110"/>
      <c r="T28" s="110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34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 t="s">
        <v>120</v>
      </c>
      <c r="DF28" s="69"/>
      <c r="DG28" s="69"/>
      <c r="DH28" s="69"/>
      <c r="DI28" s="69"/>
      <c r="DJ28" s="69"/>
      <c r="DK28" s="69"/>
      <c r="DL28" s="69"/>
      <c r="DM28" s="69"/>
      <c r="DN28" s="69"/>
      <c r="DO28" s="69" t="s">
        <v>121</v>
      </c>
      <c r="DP28" s="87"/>
      <c r="DQ28" s="69"/>
      <c r="DR28" s="69"/>
      <c r="DS28" s="69"/>
      <c r="DT28" s="69"/>
      <c r="DU28" s="69"/>
      <c r="DV28" s="69"/>
      <c r="DW28" s="69"/>
      <c r="DX28" s="69"/>
      <c r="DY28" s="68" t="s">
        <v>122</v>
      </c>
      <c r="DZ28" s="68"/>
      <c r="EA28" s="68"/>
      <c r="EB28" s="69"/>
      <c r="EC28" s="69"/>
      <c r="ED28" s="69"/>
      <c r="EE28" s="69"/>
      <c r="EF28" s="69"/>
      <c r="EG28" s="69"/>
      <c r="EH28" s="69"/>
      <c r="EI28" s="68" t="s">
        <v>123</v>
      </c>
      <c r="EJ28" s="68"/>
      <c r="EK28" s="68"/>
      <c r="EL28" s="69"/>
      <c r="EM28" s="69"/>
      <c r="EN28" s="69"/>
      <c r="EO28" s="69"/>
      <c r="EP28" s="69"/>
      <c r="EQ28" s="69"/>
      <c r="ER28" s="69"/>
      <c r="ES28" s="68" t="s">
        <v>53</v>
      </c>
      <c r="ET28" s="68"/>
      <c r="EU28" s="68"/>
      <c r="EV28" s="69"/>
      <c r="EW28" s="69"/>
      <c r="EX28" s="69"/>
      <c r="EY28" s="69"/>
      <c r="EZ28" s="69"/>
      <c r="FA28" s="69"/>
      <c r="FB28" s="69"/>
      <c r="FC28" s="68" t="s">
        <v>124</v>
      </c>
      <c r="FD28" s="68"/>
      <c r="FE28" s="68"/>
      <c r="FF28" s="69"/>
      <c r="FG28" s="69"/>
      <c r="FH28" s="69"/>
      <c r="FI28" s="69"/>
      <c r="FJ28" s="69"/>
      <c r="FK28" s="69"/>
    </row>
    <row r="29" spans="1:167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87"/>
      <c r="DQ29" s="69"/>
      <c r="DR29" s="69"/>
      <c r="DS29" s="69"/>
      <c r="DT29" s="69"/>
      <c r="DU29" s="69"/>
      <c r="DV29" s="69"/>
      <c r="DW29" s="69"/>
      <c r="DX29" s="69"/>
      <c r="DY29" s="68"/>
      <c r="DZ29" s="68"/>
      <c r="EA29" s="68"/>
      <c r="EB29" s="69"/>
      <c r="EC29" s="69"/>
      <c r="ED29" s="69"/>
      <c r="EE29" s="69"/>
      <c r="EF29" s="69"/>
      <c r="EG29" s="69"/>
      <c r="EH29" s="69"/>
      <c r="EI29" s="68"/>
      <c r="EJ29" s="68"/>
      <c r="EK29" s="68"/>
      <c r="EL29" s="69"/>
      <c r="EM29" s="69"/>
      <c r="EN29" s="69"/>
      <c r="EO29" s="69"/>
      <c r="EP29" s="69"/>
      <c r="EQ29" s="69"/>
      <c r="ER29" s="69"/>
      <c r="ES29" s="68"/>
      <c r="ET29" s="68"/>
      <c r="EU29" s="68"/>
      <c r="EV29" s="69"/>
      <c r="EW29" s="69"/>
      <c r="EX29" s="69"/>
      <c r="EY29" s="69"/>
      <c r="EZ29" s="69"/>
      <c r="FA29" s="69"/>
      <c r="FB29" s="69"/>
      <c r="FC29" s="68"/>
      <c r="FD29" s="68"/>
      <c r="FE29" s="68"/>
      <c r="FF29" s="69"/>
      <c r="FG29" s="69"/>
      <c r="FH29" s="69"/>
      <c r="FI29" s="69"/>
      <c r="FJ29" s="69"/>
      <c r="FK29" s="69"/>
    </row>
    <row r="30" spans="1:167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110"/>
      <c r="T30" s="110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87"/>
      <c r="DQ30" s="69"/>
      <c r="DR30" s="69"/>
      <c r="DS30" s="69"/>
      <c r="DT30" s="69"/>
      <c r="DU30" s="69"/>
      <c r="DV30" s="69"/>
      <c r="DW30" s="69"/>
      <c r="DX30" s="69"/>
      <c r="DY30" s="68"/>
      <c r="DZ30" s="68"/>
      <c r="EA30" s="68"/>
      <c r="EB30" s="69"/>
      <c r="EC30" s="69"/>
      <c r="ED30" s="69"/>
      <c r="EE30" s="69"/>
      <c r="EF30" s="69"/>
      <c r="EG30" s="69"/>
      <c r="EH30" s="69"/>
      <c r="EI30" s="68"/>
      <c r="EJ30" s="68"/>
      <c r="EK30" s="68"/>
      <c r="EL30" s="69"/>
      <c r="EM30" s="69"/>
      <c r="EN30" s="69"/>
      <c r="EO30" s="69"/>
      <c r="EP30" s="69"/>
      <c r="EQ30" s="69"/>
      <c r="ER30" s="69"/>
      <c r="ES30" s="68"/>
      <c r="ET30" s="68"/>
      <c r="EU30" s="68"/>
      <c r="EV30" s="69"/>
      <c r="EW30" s="69"/>
      <c r="EX30" s="69"/>
      <c r="EY30" s="69"/>
      <c r="EZ30" s="69"/>
      <c r="FA30" s="69"/>
      <c r="FB30" s="69"/>
      <c r="FC30" s="68"/>
      <c r="FD30" s="68"/>
      <c r="FE30" s="68"/>
      <c r="FF30" s="69"/>
      <c r="FG30" s="69"/>
      <c r="FH30" s="69"/>
      <c r="FI30" s="69"/>
      <c r="FJ30" s="69"/>
      <c r="FK30" s="69"/>
    </row>
    <row r="31" spans="1:167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38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87"/>
      <c r="DQ31" s="69"/>
      <c r="DR31" s="69"/>
      <c r="DS31" s="69"/>
      <c r="DT31" s="69"/>
      <c r="DU31" s="69"/>
      <c r="DV31" s="69"/>
      <c r="DW31" s="69"/>
      <c r="DX31" s="69"/>
      <c r="DY31" s="68"/>
      <c r="DZ31" s="68"/>
      <c r="EA31" s="68"/>
      <c r="EB31" s="69"/>
      <c r="EC31" s="69"/>
      <c r="ED31" s="69"/>
      <c r="EE31" s="69"/>
      <c r="EF31" s="69"/>
      <c r="EG31" s="69"/>
      <c r="EH31" s="69"/>
      <c r="EI31" s="68"/>
      <c r="EJ31" s="68"/>
      <c r="EK31" s="68"/>
      <c r="EL31" s="69"/>
      <c r="EM31" s="69"/>
      <c r="EN31" s="69"/>
      <c r="EO31" s="69"/>
      <c r="EP31" s="69"/>
      <c r="EQ31" s="69"/>
      <c r="ER31" s="69"/>
      <c r="ES31" s="68"/>
      <c r="ET31" s="68"/>
      <c r="EU31" s="68"/>
      <c r="EV31" s="69"/>
      <c r="EW31" s="69"/>
      <c r="EX31" s="69"/>
      <c r="EY31" s="69"/>
      <c r="EZ31" s="69"/>
      <c r="FA31" s="69"/>
      <c r="FB31" s="69"/>
      <c r="FC31" s="68"/>
      <c r="FD31" s="68"/>
      <c r="FE31" s="68"/>
      <c r="FF31" s="69"/>
      <c r="FG31" s="69"/>
      <c r="FH31" s="69"/>
      <c r="FI31" s="69"/>
      <c r="FJ31" s="69"/>
      <c r="FK31" s="69"/>
    </row>
    <row r="32" spans="1:167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87"/>
      <c r="DQ32" s="69"/>
      <c r="DR32" s="69"/>
      <c r="DS32" s="69"/>
      <c r="DT32" s="69"/>
      <c r="DU32" s="69"/>
      <c r="DV32" s="69"/>
      <c r="DW32" s="69"/>
      <c r="DX32" s="69"/>
      <c r="DY32" s="68"/>
      <c r="DZ32" s="65"/>
      <c r="EA32" s="68"/>
      <c r="EB32" s="69"/>
      <c r="EC32" s="69"/>
      <c r="ED32" s="38"/>
      <c r="EE32" s="69"/>
      <c r="EF32" s="69"/>
      <c r="EG32" s="69"/>
      <c r="EH32" s="69"/>
      <c r="EI32" s="68"/>
      <c r="EJ32" s="65"/>
      <c r="EK32" s="68"/>
      <c r="EL32" s="69"/>
      <c r="EM32" s="69"/>
      <c r="EN32" s="38"/>
      <c r="EO32" s="69"/>
      <c r="EP32" s="69"/>
      <c r="EQ32" s="69"/>
      <c r="ER32" s="69"/>
      <c r="ES32" s="68"/>
      <c r="ET32" s="65"/>
      <c r="EU32" s="68"/>
      <c r="EV32" s="69"/>
      <c r="EW32" s="69"/>
      <c r="EX32" s="38"/>
      <c r="EY32" s="69"/>
      <c r="EZ32" s="69"/>
      <c r="FA32" s="69"/>
      <c r="FB32" s="69"/>
      <c r="FC32" s="68"/>
      <c r="FD32" s="65"/>
      <c r="FE32" s="68"/>
      <c r="FF32" s="69"/>
      <c r="FG32" s="69"/>
      <c r="FH32" s="38"/>
      <c r="FI32" s="69"/>
      <c r="FJ32" s="69"/>
      <c r="FK32" s="69"/>
    </row>
    <row r="33" spans="60:159"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38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87"/>
      <c r="DQ33" s="69"/>
      <c r="DR33" s="69"/>
      <c r="DS33" s="69"/>
      <c r="DT33" s="69"/>
      <c r="DU33" s="69"/>
      <c r="DV33" s="69"/>
      <c r="DW33" s="69"/>
      <c r="DX33" s="69"/>
      <c r="DY33" s="68"/>
      <c r="DZ33" s="68"/>
      <c r="EA33" s="68"/>
      <c r="EB33" s="69"/>
      <c r="EC33" s="69"/>
      <c r="ED33" s="69"/>
      <c r="EE33" s="69"/>
      <c r="EF33" s="69"/>
      <c r="EG33" s="69"/>
      <c r="EH33" s="69"/>
      <c r="EI33" s="68"/>
      <c r="EJ33" s="68"/>
      <c r="EK33" s="68"/>
      <c r="EL33" s="69"/>
      <c r="EM33" s="69"/>
      <c r="EN33" s="69"/>
      <c r="EO33" s="69"/>
      <c r="EP33" s="69"/>
      <c r="EQ33" s="69"/>
      <c r="ER33" s="69"/>
      <c r="ES33" s="68"/>
      <c r="ET33" s="68"/>
      <c r="EU33" s="68"/>
      <c r="EV33" s="69"/>
      <c r="EW33" s="69"/>
      <c r="EX33" s="69"/>
      <c r="EY33" s="69"/>
      <c r="EZ33" s="69"/>
      <c r="FA33" s="69"/>
      <c r="FB33" s="69"/>
      <c r="FC33" s="68"/>
    </row>
    <row r="34" spans="60:159">
      <c r="BH34" s="112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87"/>
      <c r="DQ34" s="69"/>
      <c r="DR34" s="69"/>
      <c r="DS34" s="69"/>
      <c r="DT34" s="69"/>
      <c r="DU34" s="69"/>
      <c r="DV34" s="69"/>
      <c r="DW34" s="69"/>
      <c r="DX34" s="69"/>
      <c r="DY34" s="68"/>
      <c r="DZ34" s="68"/>
      <c r="EA34" s="68"/>
      <c r="EB34" s="69"/>
      <c r="EC34" s="69"/>
      <c r="ED34" s="69"/>
      <c r="EE34" s="69"/>
      <c r="EF34" s="69"/>
      <c r="EG34" s="69"/>
      <c r="EH34" s="69"/>
      <c r="EI34" s="68"/>
      <c r="EJ34" s="68"/>
      <c r="EK34" s="68"/>
      <c r="EL34" s="69"/>
      <c r="EM34" s="69"/>
      <c r="EN34" s="69"/>
      <c r="EO34" s="69"/>
      <c r="EP34" s="69"/>
      <c r="EQ34" s="69"/>
      <c r="ER34" s="69"/>
      <c r="ES34" s="68"/>
      <c r="ET34" s="68"/>
      <c r="EU34" s="68"/>
      <c r="EV34" s="69"/>
      <c r="EW34" s="69"/>
      <c r="EX34" s="69"/>
      <c r="EY34" s="69"/>
      <c r="EZ34" s="69"/>
      <c r="FA34" s="69"/>
      <c r="FB34" s="69"/>
      <c r="FC34" s="68"/>
    </row>
  </sheetData>
  <mergeCells count="22">
    <mergeCell ref="BQ3:BX3"/>
    <mergeCell ref="ES3:EZ3"/>
    <mergeCell ref="EI3:EP3"/>
    <mergeCell ref="DY3:EF3"/>
    <mergeCell ref="DO3:DV3"/>
    <mergeCell ref="DE3:DL3"/>
    <mergeCell ref="FC3:FJ3"/>
    <mergeCell ref="CU3:DB3"/>
    <mergeCell ref="CZ26:DC26"/>
    <mergeCell ref="CK3:CR3"/>
    <mergeCell ref="B3:D3"/>
    <mergeCell ref="E3:G3"/>
    <mergeCell ref="H3:J3"/>
    <mergeCell ref="K3:M3"/>
    <mergeCell ref="AD3:AJ3"/>
    <mergeCell ref="S3:W3"/>
    <mergeCell ref="X3:AB3"/>
    <mergeCell ref="AM3:AT3"/>
    <mergeCell ref="BG3:BN3"/>
    <mergeCell ref="AW3:BD3"/>
    <mergeCell ref="CA3:CH3"/>
    <mergeCell ref="N3:R3"/>
  </mergeCells>
  <phoneticPr fontId="2" type="noConversion"/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8" ma:contentTypeDescription="Opprett et nytt dokument." ma:contentTypeScope="" ma:versionID="2c2b62691f0578349b4652a0ddefbcca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7cc4278ec3e98755d2ca281b5ae5202d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Props1.xml><?xml version="1.0" encoding="utf-8"?>
<ds:datastoreItem xmlns:ds="http://schemas.openxmlformats.org/officeDocument/2006/customXml" ds:itemID="{776C9344-F1C2-496C-830A-C1EF77C1D38A}"/>
</file>

<file path=customXml/itemProps2.xml><?xml version="1.0" encoding="utf-8"?>
<ds:datastoreItem xmlns:ds="http://schemas.openxmlformats.org/officeDocument/2006/customXml" ds:itemID="{A5E0001A-FFBA-499A-94B4-52C42BCAA695}"/>
</file>

<file path=customXml/itemProps3.xml><?xml version="1.0" encoding="utf-8"?>
<ds:datastoreItem xmlns:ds="http://schemas.openxmlformats.org/officeDocument/2006/customXml" ds:itemID="{CEDDAAB3-2F76-428D-986B-38A6B5307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Debio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2004-01-23T11:10:13Z</dcterms:created>
  <dcterms:modified xsi:type="dcterms:W3CDTF">2025-02-11T13:27:32Z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0x01010035A993FA06034149A4F4A6BCA16C635A</vt:lpwstr>
  </property>
  <property fmtid="{D5CDD505-2E9C-101B-9397-08002B2CF9AE}" pid="3" name="MediaServiceImageTags">
    <vt:lpwstr/>
  </property>
</Properties>
</file>